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y.carroll\AppData\Local\Microsoft\Windows\INetCache\Content.Outlook\183P78HP\"/>
    </mc:Choice>
  </mc:AlternateContent>
  <bookViews>
    <workbookView xWindow="0" yWindow="0" windowWidth="19200" windowHeight="11160"/>
  </bookViews>
  <sheets>
    <sheet name="2019.20" sheetId="1" r:id="rId1"/>
    <sheet name="2018.19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2" l="1"/>
  <c r="C44" i="2"/>
  <c r="M43" i="2"/>
  <c r="H43" i="2"/>
  <c r="J41" i="2"/>
  <c r="H41" i="2"/>
  <c r="E40" i="2"/>
  <c r="F39" i="2" s="1"/>
  <c r="D40" i="2"/>
  <c r="C40" i="2"/>
  <c r="F38" i="2"/>
  <c r="E37" i="2"/>
  <c r="F36" i="2" s="1"/>
  <c r="D37" i="2"/>
  <c r="C37" i="2"/>
  <c r="F35" i="2"/>
  <c r="E34" i="2"/>
  <c r="E41" i="2" s="1"/>
  <c r="D34" i="2"/>
  <c r="C34" i="2"/>
  <c r="C41" i="2" s="1"/>
  <c r="F32" i="2"/>
  <c r="L31" i="2"/>
  <c r="J31" i="2"/>
  <c r="H31" i="2"/>
  <c r="E30" i="2"/>
  <c r="F29" i="2" s="1"/>
  <c r="D30" i="2"/>
  <c r="C30" i="2"/>
  <c r="F28" i="2"/>
  <c r="E27" i="2"/>
  <c r="F26" i="2" s="1"/>
  <c r="D27" i="2"/>
  <c r="C27" i="2"/>
  <c r="F25" i="2"/>
  <c r="E24" i="2"/>
  <c r="F23" i="2" s="1"/>
  <c r="D24" i="2"/>
  <c r="C24" i="2"/>
  <c r="C31" i="2" s="1"/>
  <c r="F22" i="2"/>
  <c r="L21" i="2"/>
  <c r="J21" i="2"/>
  <c r="J43" i="2" s="1"/>
  <c r="H21" i="2"/>
  <c r="E20" i="2"/>
  <c r="F19" i="2" s="1"/>
  <c r="D20" i="2"/>
  <c r="C20" i="2"/>
  <c r="F18" i="2"/>
  <c r="F20" i="2" s="1"/>
  <c r="E17" i="2"/>
  <c r="F16" i="2" s="1"/>
  <c r="D17" i="2"/>
  <c r="C17" i="2"/>
  <c r="F15" i="2"/>
  <c r="F17" i="2" s="1"/>
  <c r="E14" i="2"/>
  <c r="E21" i="2" s="1"/>
  <c r="D14" i="2"/>
  <c r="C14" i="2"/>
  <c r="C21" i="2" s="1"/>
  <c r="F12" i="2"/>
  <c r="L11" i="2"/>
  <c r="L43" i="2" s="1"/>
  <c r="J11" i="2"/>
  <c r="H11" i="2"/>
  <c r="E10" i="2"/>
  <c r="D10" i="2"/>
  <c r="C10" i="2"/>
  <c r="F9" i="2"/>
  <c r="F10" i="2" s="1"/>
  <c r="F8" i="2"/>
  <c r="E7" i="2"/>
  <c r="F6" i="2" s="1"/>
  <c r="D7" i="2"/>
  <c r="C7" i="2"/>
  <c r="F5" i="2"/>
  <c r="F7" i="2" s="1"/>
  <c r="E4" i="2"/>
  <c r="G11" i="2" s="1"/>
  <c r="D4" i="2"/>
  <c r="C4" i="2"/>
  <c r="C11" i="2" s="1"/>
  <c r="C43" i="2" s="1"/>
  <c r="F3" i="2"/>
  <c r="F4" i="2" s="1"/>
  <c r="F2" i="2"/>
  <c r="C44" i="1"/>
  <c r="M43" i="1"/>
  <c r="L41" i="1"/>
  <c r="J41" i="1"/>
  <c r="H41" i="1"/>
  <c r="E41" i="1"/>
  <c r="E40" i="1"/>
  <c r="C40" i="1"/>
  <c r="D39" i="1" s="1"/>
  <c r="D40" i="1" s="1"/>
  <c r="F39" i="1"/>
  <c r="F38" i="1"/>
  <c r="F40" i="1" s="1"/>
  <c r="D38" i="1"/>
  <c r="E37" i="1"/>
  <c r="C37" i="1"/>
  <c r="D36" i="1" s="1"/>
  <c r="D37" i="1" s="1"/>
  <c r="F36" i="1"/>
  <c r="F35" i="1"/>
  <c r="F37" i="1" s="1"/>
  <c r="E34" i="1"/>
  <c r="G41" i="1" s="1"/>
  <c r="C34" i="1"/>
  <c r="C41" i="1" s="1"/>
  <c r="F33" i="1"/>
  <c r="L31" i="1"/>
  <c r="J31" i="1"/>
  <c r="H31" i="1"/>
  <c r="H43" i="1" s="1"/>
  <c r="E30" i="1"/>
  <c r="F28" i="1" s="1"/>
  <c r="F30" i="1" s="1"/>
  <c r="C30" i="1"/>
  <c r="D29" i="1" s="1"/>
  <c r="F29" i="1"/>
  <c r="D28" i="1"/>
  <c r="E27" i="1"/>
  <c r="F25" i="1" s="1"/>
  <c r="F27" i="1" s="1"/>
  <c r="C27" i="1"/>
  <c r="D26" i="1" s="1"/>
  <c r="F26" i="1"/>
  <c r="D25" i="1"/>
  <c r="E24" i="1"/>
  <c r="G31" i="1" s="1"/>
  <c r="C24" i="1"/>
  <c r="D22" i="1" s="1"/>
  <c r="F23" i="1"/>
  <c r="C23" i="1"/>
  <c r="F22" i="1"/>
  <c r="F24" i="1" s="1"/>
  <c r="C22" i="1"/>
  <c r="L21" i="1"/>
  <c r="H21" i="1"/>
  <c r="E20" i="1"/>
  <c r="F19" i="1" s="1"/>
  <c r="D20" i="1"/>
  <c r="C20" i="1"/>
  <c r="F18" i="1"/>
  <c r="E17" i="1"/>
  <c r="D17" i="1"/>
  <c r="C17" i="1"/>
  <c r="F16" i="1"/>
  <c r="F17" i="1" s="1"/>
  <c r="F15" i="1"/>
  <c r="D14" i="1"/>
  <c r="E13" i="1"/>
  <c r="J21" i="1" s="1"/>
  <c r="C13" i="1"/>
  <c r="C14" i="1" s="1"/>
  <c r="C21" i="1" s="1"/>
  <c r="L11" i="1"/>
  <c r="J11" i="1"/>
  <c r="H11" i="1"/>
  <c r="F10" i="1"/>
  <c r="E10" i="1"/>
  <c r="D10" i="1"/>
  <c r="C10" i="1"/>
  <c r="F7" i="1"/>
  <c r="E7" i="1"/>
  <c r="D7" i="1"/>
  <c r="C7" i="1"/>
  <c r="F4" i="1"/>
  <c r="E4" i="1"/>
  <c r="E11" i="1" s="1"/>
  <c r="D4" i="1"/>
  <c r="C4" i="1"/>
  <c r="C11" i="1" s="1"/>
  <c r="L43" i="1" l="1"/>
  <c r="K31" i="1"/>
  <c r="I31" i="1"/>
  <c r="F20" i="1"/>
  <c r="D27" i="1"/>
  <c r="D30" i="1"/>
  <c r="I41" i="1"/>
  <c r="F37" i="2"/>
  <c r="F40" i="2"/>
  <c r="J43" i="1"/>
  <c r="K41" i="1"/>
  <c r="K11" i="2"/>
  <c r="I11" i="2"/>
  <c r="F24" i="2"/>
  <c r="F27" i="2"/>
  <c r="F30" i="2"/>
  <c r="E14" i="1"/>
  <c r="G41" i="2"/>
  <c r="F13" i="1"/>
  <c r="E31" i="1"/>
  <c r="F32" i="1"/>
  <c r="F34" i="1" s="1"/>
  <c r="E44" i="1"/>
  <c r="E11" i="2"/>
  <c r="E43" i="2" s="1"/>
  <c r="F13" i="2"/>
  <c r="F14" i="2" s="1"/>
  <c r="E31" i="2"/>
  <c r="F33" i="2"/>
  <c r="F34" i="2" s="1"/>
  <c r="D23" i="1"/>
  <c r="D24" i="1" s="1"/>
  <c r="D33" i="1"/>
  <c r="G31" i="2"/>
  <c r="G11" i="1"/>
  <c r="C31" i="1"/>
  <c r="C43" i="1" s="1"/>
  <c r="D32" i="1"/>
  <c r="D34" i="1" s="1"/>
  <c r="G21" i="2"/>
  <c r="I11" i="1" l="1"/>
  <c r="K11" i="1"/>
  <c r="I41" i="2"/>
  <c r="I43" i="2" s="1"/>
  <c r="K41" i="2"/>
  <c r="I21" i="2"/>
  <c r="K21" i="2"/>
  <c r="K43" i="2" s="1"/>
  <c r="K31" i="2"/>
  <c r="I31" i="2"/>
  <c r="E21" i="1"/>
  <c r="E43" i="1" s="1"/>
  <c r="G21" i="1"/>
  <c r="F12" i="1"/>
  <c r="F14" i="1" s="1"/>
  <c r="G43" i="2"/>
  <c r="I21" i="1" l="1"/>
  <c r="I43" i="1" s="1"/>
  <c r="K21" i="1"/>
  <c r="K43" i="1"/>
  <c r="G43" i="1"/>
</calcChain>
</file>

<file path=xl/sharedStrings.xml><?xml version="1.0" encoding="utf-8"?>
<sst xmlns="http://schemas.openxmlformats.org/spreadsheetml/2006/main" count="97" uniqueCount="27">
  <si>
    <t>Period</t>
  </si>
  <si>
    <t>Terms</t>
  </si>
  <si>
    <t>Gross Value</t>
  </si>
  <si>
    <t>%</t>
  </si>
  <si>
    <t>Inv Count</t>
  </si>
  <si>
    <t>Percentage</t>
  </si>
  <si>
    <t>Total Invoice Count Quarterly Figures</t>
  </si>
  <si>
    <t xml:space="preserve">Invoice Count  -       In terms </t>
  </si>
  <si>
    <t>% of invoices Paid within 30-day compliance</t>
  </si>
  <si>
    <t>Invoice Count  - Outwith terms</t>
  </si>
  <si>
    <t>% of invoice not paid within 30-day compliance</t>
  </si>
  <si>
    <t>Liability to pay Late Payment Interest = Bank of England Base Rate + 8.00%</t>
  </si>
  <si>
    <t>Actual Payment in discharge of Liability</t>
  </si>
  <si>
    <t>In Terms</t>
  </si>
  <si>
    <t>Outwith Terms</t>
  </si>
  <si>
    <t>Quarter 1</t>
  </si>
  <si>
    <t>Sum:</t>
  </si>
  <si>
    <t>Quarter 2</t>
  </si>
  <si>
    <t>Quarter 3</t>
  </si>
  <si>
    <t>Quarter 4</t>
  </si>
  <si>
    <t>Totals</t>
  </si>
  <si>
    <t>Bank of England Base Rate 19th March 20 = 0.10%</t>
  </si>
  <si>
    <t>Bank of England Base Rate 11th March 20 = 0.25%</t>
  </si>
  <si>
    <t>Bank of England Base Rate 2nd August 18 =  0.75%</t>
  </si>
  <si>
    <t>Liability to pay Late Payment Interest 8.75%</t>
  </si>
  <si>
    <t>Bank of England Base Rate 2nd November 17 =  0.50</t>
  </si>
  <si>
    <t>Bank of England Base Rate 2nd August 18 =  0.75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</si>
</sst>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%"/>
    <numFmt numFmtId="165" formatCode="&quot;£&quot;#,##0.0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8"/>
      <color rgb="FFFFFFFF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7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0F0F4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AD9"/>
      </left>
      <right style="thin">
        <color indexed="64"/>
      </right>
      <top style="thin">
        <color rgb="FFCACAD9"/>
      </top>
      <bottom style="thin">
        <color rgb="FFCACAD9"/>
      </bottom>
      <diagonal/>
    </border>
    <border>
      <left/>
      <right style="thin">
        <color indexed="64"/>
      </right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thin">
        <color indexed="64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/>
      <diagonal/>
    </border>
    <border>
      <left style="thin">
        <color rgb="FFCAC9D9"/>
      </left>
      <right style="thin">
        <color indexed="64"/>
      </right>
      <top style="thin">
        <color rgb="FFCAC9D9"/>
      </top>
      <bottom/>
      <diagonal/>
    </border>
    <border>
      <left style="thin">
        <color rgb="FFCAC9D9"/>
      </left>
      <right style="thin">
        <color rgb="FFCAC9D9"/>
      </right>
      <top style="thin">
        <color indexed="64"/>
      </top>
      <bottom style="thin">
        <color indexed="64"/>
      </bottom>
      <diagonal/>
    </border>
    <border>
      <left style="thin">
        <color rgb="FFCAC9D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AC9D9"/>
      </left>
      <right style="thin">
        <color rgb="FFCAC9D9"/>
      </right>
      <top/>
      <bottom style="thin">
        <color rgb="FFCAC9D9"/>
      </bottom>
      <diagonal/>
    </border>
    <border>
      <left style="thin">
        <color rgb="FFCAC9D9"/>
      </left>
      <right style="thin">
        <color indexed="64"/>
      </right>
      <top/>
      <bottom style="thin">
        <color rgb="FFCAC9D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49" fontId="2" fillId="2" borderId="1" xfId="1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 vertical="center"/>
    </xf>
    <xf numFmtId="1" fontId="3" fillId="3" borderId="0" xfId="1" applyNumberFormat="1" applyFont="1" applyFill="1" applyAlignment="1">
      <alignment horizontal="center" vertical="top" wrapText="1"/>
    </xf>
    <xf numFmtId="1" fontId="3" fillId="3" borderId="0" xfId="1" applyNumberFormat="1" applyFont="1" applyFill="1" applyAlignment="1">
      <alignment horizontal="center" vertical="center" wrapText="1"/>
    </xf>
    <xf numFmtId="10" fontId="3" fillId="3" borderId="0" xfId="1" applyNumberFormat="1" applyFont="1" applyFill="1" applyAlignment="1">
      <alignment horizontal="center" vertical="center" wrapText="1"/>
    </xf>
    <xf numFmtId="10" fontId="3" fillId="3" borderId="3" xfId="1" applyNumberFormat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 wrapText="1"/>
    </xf>
    <xf numFmtId="0" fontId="5" fillId="0" borderId="0" xfId="1" applyFont="1" applyAlignment="1">
      <alignment vertical="top"/>
    </xf>
    <xf numFmtId="1" fontId="5" fillId="0" borderId="4" xfId="1" applyNumberFormat="1" applyFont="1" applyFill="1" applyBorder="1" applyAlignment="1">
      <alignment horizontal="center"/>
    </xf>
    <xf numFmtId="49" fontId="5" fillId="0" borderId="4" xfId="1" applyNumberFormat="1" applyFont="1" applyFill="1" applyBorder="1" applyAlignment="1">
      <alignment horizontal="left"/>
    </xf>
    <xf numFmtId="4" fontId="5" fillId="5" borderId="4" xfId="1" applyNumberFormat="1" applyFont="1" applyFill="1" applyBorder="1" applyAlignment="1"/>
    <xf numFmtId="10" fontId="5" fillId="0" borderId="4" xfId="1" applyNumberFormat="1" applyFont="1" applyFill="1" applyBorder="1" applyAlignment="1">
      <alignment horizontal="right"/>
    </xf>
    <xf numFmtId="0" fontId="5" fillId="0" borderId="4" xfId="1" applyNumberFormat="1" applyFont="1" applyFill="1" applyBorder="1" applyAlignment="1">
      <alignment horizontal="center"/>
    </xf>
    <xf numFmtId="164" fontId="5" fillId="0" borderId="5" xfId="1" applyNumberFormat="1" applyFont="1" applyFill="1" applyBorder="1" applyAlignment="1"/>
    <xf numFmtId="0" fontId="3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wrapText="1"/>
    </xf>
    <xf numFmtId="10" fontId="3" fillId="0" borderId="0" xfId="1" applyNumberFormat="1" applyFont="1" applyFill="1" applyAlignment="1">
      <alignment horizontal="center"/>
    </xf>
    <xf numFmtId="10" fontId="6" fillId="0" borderId="3" xfId="1" applyNumberFormat="1" applyFont="1" applyFill="1" applyBorder="1" applyAlignment="1">
      <alignment horizontal="center"/>
    </xf>
    <xf numFmtId="0" fontId="4" fillId="0" borderId="0" xfId="1" applyFont="1"/>
    <xf numFmtId="4" fontId="5" fillId="6" borderId="4" xfId="1" applyNumberFormat="1" applyFont="1" applyFill="1" applyBorder="1" applyAlignment="1"/>
    <xf numFmtId="1" fontId="5" fillId="0" borderId="0" xfId="1" applyNumberFormat="1" applyFont="1" applyFill="1" applyAlignment="1">
      <alignment horizontal="center"/>
    </xf>
    <xf numFmtId="10" fontId="5" fillId="0" borderId="0" xfId="1" applyNumberFormat="1" applyFont="1" applyFill="1"/>
    <xf numFmtId="10" fontId="5" fillId="0" borderId="3" xfId="1" applyNumberFormat="1" applyFont="1" applyFill="1" applyBorder="1"/>
    <xf numFmtId="0" fontId="5" fillId="0" borderId="0" xfId="1" applyFont="1"/>
    <xf numFmtId="1" fontId="4" fillId="0" borderId="4" xfId="1" applyNumberFormat="1" applyFont="1" applyFill="1" applyBorder="1" applyAlignment="1">
      <alignment horizontal="center"/>
    </xf>
    <xf numFmtId="49" fontId="4" fillId="0" borderId="4" xfId="1" applyNumberFormat="1" applyFont="1" applyFill="1" applyBorder="1" applyAlignment="1">
      <alignment horizontal="left"/>
    </xf>
    <xf numFmtId="4" fontId="4" fillId="0" borderId="4" xfId="1" applyNumberFormat="1" applyFont="1" applyFill="1" applyBorder="1" applyAlignment="1"/>
    <xf numFmtId="10" fontId="4" fillId="0" borderId="4" xfId="1" applyNumberFormat="1" applyFont="1" applyFill="1" applyBorder="1" applyAlignment="1">
      <alignment horizontal="center"/>
    </xf>
    <xf numFmtId="164" fontId="4" fillId="0" borderId="5" xfId="1" applyNumberFormat="1" applyFont="1" applyFill="1" applyBorder="1" applyAlignment="1"/>
    <xf numFmtId="4" fontId="5" fillId="0" borderId="4" xfId="1" applyNumberFormat="1" applyFont="1" applyFill="1" applyBorder="1" applyAlignment="1"/>
    <xf numFmtId="1" fontId="4" fillId="0" borderId="0" xfId="1" applyNumberFormat="1" applyFont="1" applyFill="1" applyAlignment="1">
      <alignment horizontal="center"/>
    </xf>
    <xf numFmtId="10" fontId="4" fillId="0" borderId="0" xfId="1" applyNumberFormat="1" applyFont="1" applyFill="1"/>
    <xf numFmtId="10" fontId="4" fillId="0" borderId="3" xfId="1" applyNumberFormat="1" applyFont="1" applyFill="1" applyBorder="1"/>
    <xf numFmtId="1" fontId="4" fillId="0" borderId="6" xfId="1" applyNumberFormat="1" applyFont="1" applyFill="1" applyBorder="1" applyAlignment="1">
      <alignment horizontal="center"/>
    </xf>
    <xf numFmtId="49" fontId="4" fillId="0" borderId="6" xfId="1" applyNumberFormat="1" applyFont="1" applyFill="1" applyBorder="1" applyAlignment="1">
      <alignment horizontal="left"/>
    </xf>
    <xf numFmtId="4" fontId="4" fillId="0" borderId="6" xfId="1" applyNumberFormat="1" applyFont="1" applyFill="1" applyBorder="1" applyAlignment="1"/>
    <xf numFmtId="10" fontId="4" fillId="0" borderId="6" xfId="1" applyNumberFormat="1" applyFont="1" applyFill="1" applyBorder="1" applyAlignment="1">
      <alignment horizontal="center"/>
    </xf>
    <xf numFmtId="164" fontId="4" fillId="0" borderId="7" xfId="1" applyNumberFormat="1" applyFont="1" applyFill="1" applyBorder="1" applyAlignment="1"/>
    <xf numFmtId="49" fontId="4" fillId="0" borderId="8" xfId="1" applyNumberFormat="1" applyFont="1" applyFill="1" applyBorder="1" applyAlignment="1">
      <alignment horizontal="center" vertical="center"/>
    </xf>
    <xf numFmtId="4" fontId="4" fillId="0" borderId="8" xfId="1" applyNumberFormat="1" applyFont="1" applyFill="1" applyBorder="1" applyAlignment="1">
      <alignment vertical="center"/>
    </xf>
    <xf numFmtId="10" fontId="4" fillId="0" borderId="8" xfId="1" applyNumberFormat="1" applyFont="1" applyFill="1" applyBorder="1" applyAlignment="1">
      <alignment horizontal="center" vertical="center"/>
    </xf>
    <xf numFmtId="1" fontId="4" fillId="0" borderId="8" xfId="1" applyNumberFormat="1" applyFont="1" applyFill="1" applyBorder="1" applyAlignment="1">
      <alignment horizontal="center" vertical="center"/>
    </xf>
    <xf numFmtId="164" fontId="4" fillId="0" borderId="9" xfId="1" applyNumberFormat="1" applyFont="1" applyFill="1" applyBorder="1" applyAlignment="1">
      <alignment horizontal="right" vertical="center"/>
    </xf>
    <xf numFmtId="1" fontId="4" fillId="7" borderId="10" xfId="1" applyNumberFormat="1" applyFont="1" applyFill="1" applyBorder="1" applyAlignment="1">
      <alignment horizontal="center"/>
    </xf>
    <xf numFmtId="10" fontId="4" fillId="7" borderId="10" xfId="1" applyNumberFormat="1" applyFont="1" applyFill="1" applyBorder="1" applyAlignment="1">
      <alignment horizontal="center"/>
    </xf>
    <xf numFmtId="10" fontId="4" fillId="7" borderId="11" xfId="1" applyNumberFormat="1" applyFont="1" applyFill="1" applyBorder="1" applyAlignment="1">
      <alignment horizontal="center"/>
    </xf>
    <xf numFmtId="165" fontId="4" fillId="4" borderId="10" xfId="1" applyNumberFormat="1" applyFont="1" applyFill="1" applyBorder="1"/>
    <xf numFmtId="0" fontId="5" fillId="0" borderId="4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10" fontId="4" fillId="0" borderId="4" xfId="1" applyNumberFormat="1" applyFont="1" applyFill="1" applyBorder="1" applyAlignment="1">
      <alignment horizontal="right"/>
    </xf>
    <xf numFmtId="10" fontId="4" fillId="0" borderId="5" xfId="1" applyNumberFormat="1" applyFont="1" applyFill="1" applyBorder="1" applyAlignment="1"/>
    <xf numFmtId="0" fontId="4" fillId="0" borderId="6" xfId="1" applyFont="1" applyFill="1" applyBorder="1" applyAlignment="1">
      <alignment horizontal="center"/>
    </xf>
    <xf numFmtId="10" fontId="4" fillId="0" borderId="6" xfId="1" applyNumberFormat="1" applyFont="1" applyFill="1" applyBorder="1" applyAlignment="1">
      <alignment horizontal="right"/>
    </xf>
    <xf numFmtId="10" fontId="4" fillId="0" borderId="7" xfId="1" applyNumberFormat="1" applyFont="1" applyFill="1" applyBorder="1" applyAlignment="1"/>
    <xf numFmtId="0" fontId="5" fillId="0" borderId="12" xfId="1" applyFont="1" applyFill="1" applyBorder="1" applyAlignment="1">
      <alignment horizontal="center"/>
    </xf>
    <xf numFmtId="49" fontId="5" fillId="0" borderId="12" xfId="1" applyNumberFormat="1" applyFont="1" applyFill="1" applyBorder="1" applyAlignment="1">
      <alignment horizontal="left"/>
    </xf>
    <xf numFmtId="4" fontId="5" fillId="0" borderId="12" xfId="1" applyNumberFormat="1" applyFont="1" applyFill="1" applyBorder="1" applyAlignment="1"/>
    <xf numFmtId="10" fontId="5" fillId="0" borderId="12" xfId="1" applyNumberFormat="1" applyFont="1" applyFill="1" applyBorder="1" applyAlignment="1">
      <alignment horizontal="right"/>
    </xf>
    <xf numFmtId="1" fontId="5" fillId="0" borderId="12" xfId="1" applyNumberFormat="1" applyFont="1" applyFill="1" applyBorder="1" applyAlignment="1">
      <alignment horizontal="center"/>
    </xf>
    <xf numFmtId="10" fontId="5" fillId="0" borderId="13" xfId="1" applyNumberFormat="1" applyFont="1" applyFill="1" applyBorder="1" applyAlignment="1"/>
    <xf numFmtId="10" fontId="5" fillId="0" borderId="5" xfId="1" applyNumberFormat="1" applyFont="1" applyFill="1" applyBorder="1" applyAlignment="1"/>
    <xf numFmtId="0" fontId="4" fillId="0" borderId="0" xfId="1" applyFont="1" applyFill="1"/>
    <xf numFmtId="4" fontId="4" fillId="0" borderId="0" xfId="1" applyNumberFormat="1" applyFont="1" applyFill="1" applyAlignment="1"/>
    <xf numFmtId="10" fontId="4" fillId="0" borderId="3" xfId="1" applyNumberFormat="1" applyFont="1" applyFill="1" applyBorder="1" applyAlignment="1"/>
    <xf numFmtId="4" fontId="5" fillId="0" borderId="0" xfId="1" applyNumberFormat="1" applyFont="1" applyFill="1" applyAlignment="1"/>
    <xf numFmtId="10" fontId="5" fillId="0" borderId="0" xfId="1" applyNumberFormat="1" applyFont="1" applyFill="1" applyAlignment="1">
      <alignment horizontal="right"/>
    </xf>
    <xf numFmtId="10" fontId="5" fillId="0" borderId="3" xfId="1" applyNumberFormat="1" applyFont="1" applyFill="1" applyBorder="1" applyAlignment="1"/>
    <xf numFmtId="4" fontId="4" fillId="0" borderId="0" xfId="1" applyNumberFormat="1" applyFont="1" applyFill="1"/>
    <xf numFmtId="4" fontId="4" fillId="0" borderId="3" xfId="1" applyNumberFormat="1" applyFont="1" applyFill="1" applyBorder="1"/>
    <xf numFmtId="0" fontId="4" fillId="0" borderId="10" xfId="1" applyFont="1" applyFill="1" applyBorder="1" applyAlignment="1">
      <alignment horizontal="center"/>
    </xf>
    <xf numFmtId="10" fontId="4" fillId="0" borderId="9" xfId="1" applyNumberFormat="1" applyFont="1" applyFill="1" applyBorder="1" applyAlignment="1">
      <alignment horizontal="right" vertical="center"/>
    </xf>
    <xf numFmtId="4" fontId="5" fillId="0" borderId="0" xfId="1" applyNumberFormat="1" applyFont="1"/>
    <xf numFmtId="10" fontId="5" fillId="0" borderId="0" xfId="1" applyNumberFormat="1" applyFont="1"/>
    <xf numFmtId="1" fontId="5" fillId="0" borderId="0" xfId="1" applyNumberFormat="1" applyFont="1" applyAlignment="1">
      <alignment horizontal="center"/>
    </xf>
    <xf numFmtId="0" fontId="5" fillId="0" borderId="3" xfId="1" applyFont="1" applyBorder="1"/>
    <xf numFmtId="4" fontId="4" fillId="0" borderId="14" xfId="1" applyNumberFormat="1" applyFont="1" applyBorder="1" applyAlignment="1">
      <alignment horizontal="center"/>
    </xf>
    <xf numFmtId="1" fontId="4" fillId="0" borderId="14" xfId="1" applyNumberFormat="1" applyFont="1" applyBorder="1" applyAlignment="1">
      <alignment horizontal="center"/>
    </xf>
    <xf numFmtId="1" fontId="4" fillId="0" borderId="0" xfId="1" applyNumberFormat="1" applyFont="1" applyBorder="1" applyAlignment="1">
      <alignment horizontal="center"/>
    </xf>
    <xf numFmtId="1" fontId="4" fillId="7" borderId="14" xfId="1" applyNumberFormat="1" applyFont="1" applyFill="1" applyBorder="1" applyAlignment="1">
      <alignment horizontal="center"/>
    </xf>
    <xf numFmtId="10" fontId="4" fillId="7" borderId="14" xfId="1" applyNumberFormat="1" applyFont="1" applyFill="1" applyBorder="1" applyAlignment="1">
      <alignment horizontal="center"/>
    </xf>
    <xf numFmtId="10" fontId="4" fillId="7" borderId="15" xfId="1" applyNumberFormat="1" applyFont="1" applyFill="1" applyBorder="1" applyAlignment="1">
      <alignment horizontal="center"/>
    </xf>
    <xf numFmtId="165" fontId="4" fillId="4" borderId="14" xfId="1" applyNumberFormat="1" applyFont="1" applyFill="1" applyBorder="1" applyAlignment="1">
      <alignment horizontal="right"/>
    </xf>
    <xf numFmtId="4" fontId="4" fillId="0" borderId="0" xfId="1" applyNumberFormat="1" applyFont="1" applyBorder="1" applyAlignment="1">
      <alignment horizontal="center"/>
    </xf>
    <xf numFmtId="1" fontId="4" fillId="7" borderId="0" xfId="1" applyNumberFormat="1" applyFont="1" applyFill="1" applyBorder="1" applyAlignment="1">
      <alignment horizontal="center"/>
    </xf>
    <xf numFmtId="10" fontId="4" fillId="7" borderId="0" xfId="1" applyNumberFormat="1" applyFont="1" applyFill="1" applyBorder="1" applyAlignment="1">
      <alignment horizontal="center"/>
    </xf>
    <xf numFmtId="165" fontId="4" fillId="4" borderId="0" xfId="1" applyNumberFormat="1" applyFont="1" applyFill="1" applyBorder="1" applyAlignment="1">
      <alignment horizontal="right"/>
    </xf>
    <xf numFmtId="0" fontId="5" fillId="0" borderId="0" xfId="1" applyFont="1" applyFill="1"/>
    <xf numFmtId="4" fontId="4" fillId="0" borderId="0" xfId="1" applyNumberFormat="1" applyFont="1" applyFill="1" applyBorder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10" fontId="4" fillId="0" borderId="0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right"/>
    </xf>
    <xf numFmtId="49" fontId="2" fillId="2" borderId="1" xfId="1" applyNumberFormat="1" applyFont="1" applyFill="1" applyBorder="1" applyAlignment="1">
      <alignment horizontal="center" vertical="top"/>
    </xf>
    <xf numFmtId="4" fontId="2" fillId="2" borderId="1" xfId="1" applyNumberFormat="1" applyFont="1" applyFill="1" applyBorder="1" applyAlignment="1">
      <alignment horizontal="center" vertical="top"/>
    </xf>
    <xf numFmtId="10" fontId="2" fillId="2" borderId="1" xfId="1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49" fontId="2" fillId="2" borderId="2" xfId="1" applyNumberFormat="1" applyFont="1" applyFill="1" applyBorder="1" applyAlignment="1">
      <alignment horizontal="center" vertical="top"/>
    </xf>
    <xf numFmtId="1" fontId="3" fillId="8" borderId="0" xfId="1" applyNumberFormat="1" applyFont="1" applyFill="1" applyAlignment="1">
      <alignment horizontal="center" vertical="top" wrapText="1"/>
    </xf>
    <xf numFmtId="1" fontId="3" fillId="8" borderId="0" xfId="1" applyNumberFormat="1" applyFont="1" applyFill="1" applyAlignment="1">
      <alignment horizontal="center" vertical="center" wrapText="1"/>
    </xf>
    <xf numFmtId="10" fontId="3" fillId="8" borderId="0" xfId="1" applyNumberFormat="1" applyFont="1" applyFill="1" applyAlignment="1">
      <alignment horizontal="center" vertical="center" wrapText="1"/>
    </xf>
    <xf numFmtId="10" fontId="3" fillId="8" borderId="3" xfId="1" applyNumberFormat="1" applyFont="1" applyFill="1" applyBorder="1" applyAlignment="1">
      <alignment horizontal="center" vertical="center" wrapText="1"/>
    </xf>
    <xf numFmtId="0" fontId="4" fillId="9" borderId="0" xfId="1" applyFont="1" applyFill="1" applyAlignment="1">
      <alignment horizontal="center" vertical="center" wrapText="1"/>
    </xf>
    <xf numFmtId="0" fontId="7" fillId="5" borderId="4" xfId="1" applyNumberFormat="1" applyFont="1" applyFill="1" applyBorder="1" applyAlignment="1">
      <alignment horizontal="center"/>
    </xf>
    <xf numFmtId="0" fontId="7" fillId="6" borderId="4" xfId="1" applyNumberFormat="1" applyFont="1" applyFill="1" applyBorder="1" applyAlignment="1">
      <alignment horizontal="center"/>
    </xf>
    <xf numFmtId="1" fontId="4" fillId="10" borderId="10" xfId="1" applyNumberFormat="1" applyFont="1" applyFill="1" applyBorder="1" applyAlignment="1">
      <alignment horizontal="center"/>
    </xf>
    <xf numFmtId="10" fontId="4" fillId="10" borderId="10" xfId="1" applyNumberFormat="1" applyFont="1" applyFill="1" applyBorder="1" applyAlignment="1">
      <alignment horizontal="center"/>
    </xf>
    <xf numFmtId="10" fontId="4" fillId="10" borderId="11" xfId="1" applyNumberFormat="1" applyFont="1" applyFill="1" applyBorder="1" applyAlignment="1">
      <alignment horizontal="center"/>
    </xf>
    <xf numFmtId="165" fontId="4" fillId="9" borderId="10" xfId="1" applyNumberFormat="1" applyFont="1" applyFill="1" applyBorder="1"/>
    <xf numFmtId="10" fontId="5" fillId="0" borderId="3" xfId="1" applyNumberFormat="1" applyFont="1" applyBorder="1"/>
    <xf numFmtId="1" fontId="4" fillId="11" borderId="14" xfId="1" applyNumberFormat="1" applyFont="1" applyFill="1" applyBorder="1" applyAlignment="1">
      <alignment horizontal="center"/>
    </xf>
    <xf numFmtId="10" fontId="4" fillId="11" borderId="14" xfId="1" applyNumberFormat="1" applyFont="1" applyFill="1" applyBorder="1" applyAlignment="1">
      <alignment horizontal="center"/>
    </xf>
    <xf numFmtId="10" fontId="4" fillId="11" borderId="15" xfId="1" applyNumberFormat="1" applyFont="1" applyFill="1" applyBorder="1" applyAlignment="1">
      <alignment horizontal="center"/>
    </xf>
    <xf numFmtId="165" fontId="4" fillId="9" borderId="14" xfId="1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48</xdr:row>
      <xdr:rowOff>57150</xdr:rowOff>
    </xdr:from>
    <xdr:to>
      <xdr:col>9</xdr:col>
      <xdr:colOff>465917</xdr:colOff>
      <xdr:row>55</xdr:row>
      <xdr:rowOff>123692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581900"/>
          <a:ext cx="646666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0</xdr:rowOff>
    </xdr:from>
    <xdr:to>
      <xdr:col>9</xdr:col>
      <xdr:colOff>380192</xdr:colOff>
      <xdr:row>55</xdr:row>
      <xdr:rowOff>66542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05675"/>
          <a:ext cx="6466667" cy="10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Finance\Exchequer\RECONCILIATIONS\Monitoring%20&amp;%20Controls\Reports%20for%20TEN\EX002%20PL1%20Payment%20Ter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.21"/>
      <sheetName val="Q2 010720-300920"/>
      <sheetName val="Q1 010420-300620"/>
      <sheetName val="2019.20"/>
      <sheetName val="Q4 010120-310320 (2)"/>
      <sheetName val="Q4 010120-310320"/>
      <sheetName val="Q3 011019-311219"/>
      <sheetName val="Q2 010719-300919"/>
      <sheetName val="Q 010419-300619"/>
      <sheetName val="2018.19"/>
      <sheetName val="Q4 010119-310319"/>
      <sheetName val="Q3 011018-311218"/>
      <sheetName val="Q2 010718-300918"/>
      <sheetName val="Q1 010418-300618"/>
    </sheetNames>
    <sheetDataSet>
      <sheetData sheetId="0"/>
      <sheetData sheetId="1"/>
      <sheetData sheetId="2"/>
      <sheetData sheetId="3"/>
      <sheetData sheetId="4">
        <row r="181">
          <cell r="T181">
            <v>15881.517390027399</v>
          </cell>
        </row>
      </sheetData>
      <sheetData sheetId="5"/>
      <sheetData sheetId="6">
        <row r="1702">
          <cell r="S1702">
            <v>10161.097153424664</v>
          </cell>
        </row>
      </sheetData>
      <sheetData sheetId="7">
        <row r="1912">
          <cell r="S1912">
            <v>17461.406509931501</v>
          </cell>
        </row>
      </sheetData>
      <sheetData sheetId="8">
        <row r="2184">
          <cell r="S2184">
            <v>9631.1223835616383</v>
          </cell>
        </row>
      </sheetData>
      <sheetData sheetId="9"/>
      <sheetData sheetId="10"/>
      <sheetData sheetId="11">
        <row r="259">
          <cell r="T259">
            <v>15068.944398630136</v>
          </cell>
        </row>
      </sheetData>
      <sheetData sheetId="12">
        <row r="201">
          <cell r="S201">
            <v>13090.536014383564</v>
          </cell>
        </row>
      </sheetData>
      <sheetData sheetId="13">
        <row r="177">
          <cell r="S177">
            <v>11422.425483561641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M48"/>
  <sheetViews>
    <sheetView tabSelected="1" workbookViewId="0">
      <selection activeCell="A17" sqref="A17"/>
    </sheetView>
  </sheetViews>
  <sheetFormatPr defaultRowHeight="11.25" x14ac:dyDescent="0.2"/>
  <cols>
    <col min="1" max="1" width="8.28515625" style="27" bestFit="1" customWidth="1"/>
    <col min="2" max="2" width="11.140625" style="27" bestFit="1" customWidth="1"/>
    <col min="3" max="3" width="11.28515625" style="75" bestFit="1" customWidth="1"/>
    <col min="4" max="4" width="7" style="76" bestFit="1" customWidth="1"/>
    <col min="5" max="5" width="8.42578125" style="77" bestFit="1" customWidth="1"/>
    <col min="6" max="6" width="10" style="27" customWidth="1"/>
    <col min="7" max="7" width="12.42578125" style="77" customWidth="1"/>
    <col min="8" max="8" width="9.85546875" style="77" customWidth="1"/>
    <col min="9" max="9" width="12.85546875" style="76" customWidth="1"/>
    <col min="10" max="10" width="8.85546875" style="77" customWidth="1"/>
    <col min="11" max="11" width="14.140625" style="76" customWidth="1"/>
    <col min="12" max="12" width="13.7109375" style="27" customWidth="1"/>
    <col min="13" max="13" width="14.5703125" style="27" customWidth="1"/>
    <col min="14" max="16384" width="9.140625" style="27"/>
  </cols>
  <sheetData>
    <row r="1" spans="1:13" s="11" customFormat="1" ht="62.2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7" t="s">
        <v>9</v>
      </c>
      <c r="K1" s="9" t="s">
        <v>10</v>
      </c>
      <c r="L1" s="10" t="s">
        <v>11</v>
      </c>
      <c r="M1" s="10" t="s">
        <v>12</v>
      </c>
    </row>
    <row r="2" spans="1:13" s="22" customFormat="1" x14ac:dyDescent="0.2">
      <c r="A2" s="12">
        <v>1</v>
      </c>
      <c r="B2" s="13" t="s">
        <v>13</v>
      </c>
      <c r="C2" s="14">
        <v>3804648.05</v>
      </c>
      <c r="D2" s="15">
        <v>0.99390000000000001</v>
      </c>
      <c r="E2" s="16">
        <v>589</v>
      </c>
      <c r="F2" s="17">
        <v>0.93940000000000001</v>
      </c>
      <c r="G2" s="18"/>
      <c r="H2" s="19"/>
      <c r="I2" s="20"/>
      <c r="J2" s="19"/>
      <c r="K2" s="21"/>
    </row>
    <row r="3" spans="1:13" x14ac:dyDescent="0.2">
      <c r="A3" s="12">
        <v>1</v>
      </c>
      <c r="B3" s="13" t="s">
        <v>14</v>
      </c>
      <c r="C3" s="23">
        <v>23402.9</v>
      </c>
      <c r="D3" s="15">
        <v>6.1000000000000004E-3</v>
      </c>
      <c r="E3" s="16">
        <v>38</v>
      </c>
      <c r="F3" s="17">
        <v>6.0600000000000001E-2</v>
      </c>
      <c r="G3" s="24"/>
      <c r="H3" s="24"/>
      <c r="I3" s="25"/>
      <c r="J3" s="24"/>
      <c r="K3" s="26"/>
    </row>
    <row r="4" spans="1:13" x14ac:dyDescent="0.2">
      <c r="A4" s="28"/>
      <c r="B4" s="29"/>
      <c r="C4" s="30">
        <f>SUM(C2:C3)</f>
        <v>3828050.9499999997</v>
      </c>
      <c r="D4" s="31">
        <f>SUM(D2:D3)</f>
        <v>1</v>
      </c>
      <c r="E4" s="28">
        <f>SUM(E2:E3)</f>
        <v>627</v>
      </c>
      <c r="F4" s="32">
        <f>SUM(F2:F3)</f>
        <v>1</v>
      </c>
      <c r="G4" s="24"/>
      <c r="H4" s="24"/>
      <c r="I4" s="25"/>
      <c r="J4" s="24"/>
      <c r="K4" s="26"/>
    </row>
    <row r="5" spans="1:13" s="22" customFormat="1" x14ac:dyDescent="0.2">
      <c r="A5" s="12">
        <v>2</v>
      </c>
      <c r="B5" s="13" t="s">
        <v>13</v>
      </c>
      <c r="C5" s="33">
        <v>2313329.33</v>
      </c>
      <c r="D5" s="15">
        <v>0.9627</v>
      </c>
      <c r="E5" s="12">
        <v>795</v>
      </c>
      <c r="F5" s="17">
        <v>0.96130000000000004</v>
      </c>
      <c r="G5" s="34"/>
      <c r="H5" s="34"/>
      <c r="I5" s="35"/>
      <c r="J5" s="34"/>
      <c r="K5" s="36"/>
    </row>
    <row r="6" spans="1:13" x14ac:dyDescent="0.2">
      <c r="A6" s="12">
        <v>2</v>
      </c>
      <c r="B6" s="13" t="s">
        <v>14</v>
      </c>
      <c r="C6" s="33">
        <v>89614.42</v>
      </c>
      <c r="D6" s="15">
        <v>3.73E-2</v>
      </c>
      <c r="E6" s="12">
        <v>32</v>
      </c>
      <c r="F6" s="17">
        <v>3.8699999999999998E-2</v>
      </c>
      <c r="G6" s="24"/>
      <c r="H6" s="24"/>
      <c r="I6" s="25"/>
      <c r="J6" s="24"/>
      <c r="K6" s="26"/>
    </row>
    <row r="7" spans="1:13" x14ac:dyDescent="0.2">
      <c r="A7" s="28"/>
      <c r="B7" s="29"/>
      <c r="C7" s="30">
        <f>SUM(C5:C6)</f>
        <v>2402943.75</v>
      </c>
      <c r="D7" s="31">
        <f>SUM(D5:D6)</f>
        <v>1</v>
      </c>
      <c r="E7" s="28">
        <f>SUM(E5:E6)</f>
        <v>827</v>
      </c>
      <c r="F7" s="32">
        <f>SUM(F5:F6)</f>
        <v>1</v>
      </c>
      <c r="G7" s="24"/>
      <c r="H7" s="24"/>
      <c r="I7" s="25"/>
      <c r="J7" s="24"/>
      <c r="K7" s="26"/>
    </row>
    <row r="8" spans="1:13" s="22" customFormat="1" x14ac:dyDescent="0.2">
      <c r="A8" s="12">
        <v>3</v>
      </c>
      <c r="B8" s="13" t="s">
        <v>13</v>
      </c>
      <c r="C8" s="33">
        <v>3729997.8</v>
      </c>
      <c r="D8" s="15">
        <v>0.97589999999999999</v>
      </c>
      <c r="E8" s="12">
        <v>666</v>
      </c>
      <c r="F8" s="17">
        <v>0.91739999999999999</v>
      </c>
      <c r="G8" s="34"/>
      <c r="H8" s="34"/>
      <c r="I8" s="35"/>
      <c r="J8" s="34"/>
      <c r="K8" s="36"/>
    </row>
    <row r="9" spans="1:13" x14ac:dyDescent="0.2">
      <c r="A9" s="12">
        <v>3</v>
      </c>
      <c r="B9" s="13" t="s">
        <v>14</v>
      </c>
      <c r="C9" s="33">
        <v>92155.58</v>
      </c>
      <c r="D9" s="15">
        <v>2.41E-2</v>
      </c>
      <c r="E9" s="12">
        <v>60</v>
      </c>
      <c r="F9" s="17">
        <v>8.2600000000000007E-2</v>
      </c>
      <c r="G9" s="24"/>
      <c r="H9" s="24"/>
      <c r="I9" s="25"/>
      <c r="J9" s="24"/>
      <c r="K9" s="26"/>
    </row>
    <row r="10" spans="1:13" x14ac:dyDescent="0.2">
      <c r="A10" s="37"/>
      <c r="B10" s="38"/>
      <c r="C10" s="39">
        <f>SUM(C8:C9)</f>
        <v>3822153.38</v>
      </c>
      <c r="D10" s="40">
        <f>SUM(D8:D9)</f>
        <v>1</v>
      </c>
      <c r="E10" s="37">
        <f>SUM(E8:E9)</f>
        <v>726</v>
      </c>
      <c r="F10" s="41">
        <f>SUM(F8:F9)</f>
        <v>1</v>
      </c>
      <c r="G10" s="24"/>
      <c r="H10" s="24"/>
      <c r="I10" s="25"/>
      <c r="J10" s="24"/>
      <c r="K10" s="26"/>
    </row>
    <row r="11" spans="1:13" s="22" customFormat="1" x14ac:dyDescent="0.2">
      <c r="A11" s="42" t="s">
        <v>15</v>
      </c>
      <c r="B11" s="42" t="s">
        <v>16</v>
      </c>
      <c r="C11" s="43">
        <f>C4+C7+C10</f>
        <v>10053148.079999998</v>
      </c>
      <c r="D11" s="44">
        <v>1</v>
      </c>
      <c r="E11" s="45">
        <f>E4+E7+E10</f>
        <v>2180</v>
      </c>
      <c r="F11" s="46">
        <v>1</v>
      </c>
      <c r="G11" s="47">
        <f>E4+E7+E10</f>
        <v>2180</v>
      </c>
      <c r="H11" s="47">
        <f>E2+E5+E8</f>
        <v>2050</v>
      </c>
      <c r="I11" s="48">
        <f>H11/G11</f>
        <v>0.94036697247706424</v>
      </c>
      <c r="J11" s="47">
        <f>E3+E6+E9</f>
        <v>130</v>
      </c>
      <c r="K11" s="49">
        <f>J11/G11</f>
        <v>5.9633027522935783E-2</v>
      </c>
      <c r="L11" s="50">
        <f>'[1]Q 010419-300619'!S2184</f>
        <v>9631.1223835616383</v>
      </c>
      <c r="M11" s="50">
        <v>0</v>
      </c>
    </row>
    <row r="12" spans="1:13" s="22" customFormat="1" x14ac:dyDescent="0.2">
      <c r="A12" s="51">
        <v>4</v>
      </c>
      <c r="B12" s="13" t="s">
        <v>13</v>
      </c>
      <c r="C12" s="33">
        <v>1621337.82</v>
      </c>
      <c r="D12" s="15">
        <v>0.92510000000000003</v>
      </c>
      <c r="E12" s="12">
        <v>585</v>
      </c>
      <c r="F12" s="17">
        <f>E12/E14</f>
        <v>0.88905775075987847</v>
      </c>
      <c r="G12" s="34"/>
      <c r="H12" s="34"/>
      <c r="I12" s="35"/>
      <c r="J12" s="34"/>
      <c r="K12" s="36"/>
    </row>
    <row r="13" spans="1:13" x14ac:dyDescent="0.2">
      <c r="A13" s="51">
        <v>4</v>
      </c>
      <c r="B13" s="13" t="s">
        <v>14</v>
      </c>
      <c r="C13" s="33">
        <f>131307.94+1.2</f>
        <v>131309.14000000001</v>
      </c>
      <c r="D13" s="15">
        <v>7.4899999999999994E-2</v>
      </c>
      <c r="E13" s="12">
        <f>72+1</f>
        <v>73</v>
      </c>
      <c r="F13" s="17">
        <f>E13/E14</f>
        <v>0.11094224924012158</v>
      </c>
      <c r="G13" s="24"/>
      <c r="H13" s="24"/>
      <c r="I13" s="25"/>
      <c r="J13" s="24"/>
      <c r="K13" s="26"/>
    </row>
    <row r="14" spans="1:13" x14ac:dyDescent="0.2">
      <c r="A14" s="52"/>
      <c r="B14" s="29"/>
      <c r="C14" s="30">
        <f>SUM(C12:C13)</f>
        <v>1752646.96</v>
      </c>
      <c r="D14" s="53">
        <f t="shared" ref="D14:F14" si="0">SUM(D12:D13)</f>
        <v>1</v>
      </c>
      <c r="E14" s="28">
        <f t="shared" si="0"/>
        <v>658</v>
      </c>
      <c r="F14" s="54">
        <f t="shared" si="0"/>
        <v>1</v>
      </c>
      <c r="G14" s="34"/>
      <c r="H14" s="34"/>
      <c r="I14" s="35"/>
      <c r="J14" s="34"/>
      <c r="K14" s="36"/>
    </row>
    <row r="15" spans="1:13" s="22" customFormat="1" x14ac:dyDescent="0.2">
      <c r="A15" s="51">
        <v>5</v>
      </c>
      <c r="B15" s="13" t="s">
        <v>13</v>
      </c>
      <c r="C15" s="33">
        <v>1659749.43</v>
      </c>
      <c r="D15" s="15">
        <v>0.97070000000000001</v>
      </c>
      <c r="E15" s="12">
        <v>524</v>
      </c>
      <c r="F15" s="17">
        <f>E15/E17</f>
        <v>0.94755877034358049</v>
      </c>
      <c r="G15" s="24"/>
      <c r="H15" s="24"/>
      <c r="I15" s="25"/>
      <c r="J15" s="24"/>
      <c r="K15" s="26"/>
    </row>
    <row r="16" spans="1:13" x14ac:dyDescent="0.2">
      <c r="A16" s="51">
        <v>5</v>
      </c>
      <c r="B16" s="13" t="s">
        <v>14</v>
      </c>
      <c r="C16" s="33">
        <v>50027.01</v>
      </c>
      <c r="D16" s="15">
        <v>2.93E-2</v>
      </c>
      <c r="E16" s="12">
        <v>29</v>
      </c>
      <c r="F16" s="17">
        <f>E16/E17</f>
        <v>5.2441229656419529E-2</v>
      </c>
      <c r="G16" s="34"/>
      <c r="H16" s="34"/>
      <c r="I16" s="35"/>
      <c r="J16" s="34"/>
      <c r="K16" s="36"/>
    </row>
    <row r="17" spans="1:13" x14ac:dyDescent="0.2">
      <c r="A17" s="52"/>
      <c r="B17" s="29"/>
      <c r="C17" s="30">
        <f>SUM(C15:C16)</f>
        <v>1709776.44</v>
      </c>
      <c r="D17" s="53">
        <f t="shared" ref="D17:F17" si="1">SUM(D15:D16)</f>
        <v>1</v>
      </c>
      <c r="E17" s="28">
        <f t="shared" si="1"/>
        <v>553</v>
      </c>
      <c r="F17" s="54">
        <f t="shared" si="1"/>
        <v>1</v>
      </c>
      <c r="G17" s="34"/>
      <c r="H17" s="34"/>
      <c r="I17" s="35"/>
      <c r="J17" s="34"/>
      <c r="K17" s="36"/>
    </row>
    <row r="18" spans="1:13" s="22" customFormat="1" x14ac:dyDescent="0.2">
      <c r="A18" s="51">
        <v>6</v>
      </c>
      <c r="B18" s="13" t="s">
        <v>13</v>
      </c>
      <c r="C18" s="33">
        <v>12755643.720000001</v>
      </c>
      <c r="D18" s="15">
        <v>0.96350000000000002</v>
      </c>
      <c r="E18" s="12">
        <v>660</v>
      </c>
      <c r="F18" s="17">
        <f>E18/E20</f>
        <v>0.94555873925501432</v>
      </c>
      <c r="G18" s="24"/>
      <c r="H18" s="24"/>
      <c r="I18" s="25"/>
      <c r="J18" s="24"/>
      <c r="K18" s="26"/>
    </row>
    <row r="19" spans="1:13" x14ac:dyDescent="0.2">
      <c r="A19" s="51">
        <v>6</v>
      </c>
      <c r="B19" s="13" t="s">
        <v>14</v>
      </c>
      <c r="C19" s="33">
        <v>482593.53</v>
      </c>
      <c r="D19" s="15">
        <v>3.6499999999999998E-2</v>
      </c>
      <c r="E19" s="12">
        <v>38</v>
      </c>
      <c r="F19" s="17">
        <f>E19/E20</f>
        <v>5.4441260744985676E-2</v>
      </c>
      <c r="G19" s="24"/>
      <c r="H19" s="24"/>
      <c r="I19" s="25"/>
      <c r="J19" s="24"/>
      <c r="K19" s="26"/>
    </row>
    <row r="20" spans="1:13" x14ac:dyDescent="0.2">
      <c r="A20" s="55"/>
      <c r="B20" s="38"/>
      <c r="C20" s="39">
        <f>SUM(C18:C19)</f>
        <v>13238237.25</v>
      </c>
      <c r="D20" s="56">
        <f t="shared" ref="D20:F20" si="2">SUM(D18:D19)</f>
        <v>1</v>
      </c>
      <c r="E20" s="37">
        <f t="shared" si="2"/>
        <v>698</v>
      </c>
      <c r="F20" s="57">
        <f t="shared" si="2"/>
        <v>1</v>
      </c>
      <c r="G20" s="34"/>
      <c r="H20" s="34"/>
      <c r="I20" s="35"/>
      <c r="J20" s="34"/>
      <c r="K20" s="36"/>
    </row>
    <row r="21" spans="1:13" x14ac:dyDescent="0.2">
      <c r="A21" s="42" t="s">
        <v>17</v>
      </c>
      <c r="B21" s="42" t="s">
        <v>16</v>
      </c>
      <c r="C21" s="43">
        <f>C14+C17+C20</f>
        <v>16700660.65</v>
      </c>
      <c r="D21" s="44">
        <v>1</v>
      </c>
      <c r="E21" s="45">
        <f>E14+E17+E20</f>
        <v>1909</v>
      </c>
      <c r="F21" s="46">
        <v>1</v>
      </c>
      <c r="G21" s="47">
        <f>E14+E17+E20</f>
        <v>1909</v>
      </c>
      <c r="H21" s="47">
        <f>+E12+E15+E18</f>
        <v>1769</v>
      </c>
      <c r="I21" s="48">
        <f>H21/G21</f>
        <v>0.92666317443687796</v>
      </c>
      <c r="J21" s="47">
        <f>E13+E16+E19</f>
        <v>140</v>
      </c>
      <c r="K21" s="49">
        <f>J21/G21</f>
        <v>7.3336825563122057E-2</v>
      </c>
      <c r="L21" s="50">
        <f>'[1]Q2 010719-300919'!S1912</f>
        <v>17461.406509931501</v>
      </c>
      <c r="M21" s="50">
        <v>0</v>
      </c>
    </row>
    <row r="22" spans="1:13" x14ac:dyDescent="0.2">
      <c r="A22" s="58">
        <v>7</v>
      </c>
      <c r="B22" s="59" t="s">
        <v>13</v>
      </c>
      <c r="C22" s="60">
        <f>4290575.61</f>
        <v>4290575.6100000003</v>
      </c>
      <c r="D22" s="61">
        <f>C22/C24</f>
        <v>0.96481166197461943</v>
      </c>
      <c r="E22" s="62">
        <v>650</v>
      </c>
      <c r="F22" s="63">
        <f>E22/E24</f>
        <v>0.90909090909090906</v>
      </c>
      <c r="G22" s="24"/>
      <c r="H22" s="24"/>
      <c r="I22" s="25"/>
      <c r="J22" s="24"/>
      <c r="K22" s="26"/>
    </row>
    <row r="23" spans="1:13" x14ac:dyDescent="0.2">
      <c r="A23" s="51">
        <v>7</v>
      </c>
      <c r="B23" s="13" t="s">
        <v>14</v>
      </c>
      <c r="C23" s="33">
        <f>6+4793.86+151684.8</f>
        <v>156484.65999999997</v>
      </c>
      <c r="D23" s="15">
        <f>C23/C24</f>
        <v>3.5188338025380517E-2</v>
      </c>
      <c r="E23" s="12">
        <v>65</v>
      </c>
      <c r="F23" s="64">
        <f>E23/E24</f>
        <v>9.0909090909090912E-2</v>
      </c>
      <c r="G23" s="24"/>
      <c r="H23" s="24"/>
      <c r="I23" s="25"/>
      <c r="J23" s="24"/>
      <c r="K23" s="26"/>
    </row>
    <row r="24" spans="1:13" x14ac:dyDescent="0.2">
      <c r="A24" s="65"/>
      <c r="B24" s="65"/>
      <c r="C24" s="66">
        <f>SUM(C22:C23)</f>
        <v>4447060.2700000005</v>
      </c>
      <c r="D24" s="35">
        <f>SUM(D22:D23)</f>
        <v>1</v>
      </c>
      <c r="E24" s="34">
        <f>SUM(E22:E23)</f>
        <v>715</v>
      </c>
      <c r="F24" s="67">
        <f>SUM(F22:F23)</f>
        <v>1</v>
      </c>
      <c r="G24" s="34"/>
      <c r="H24" s="34"/>
      <c r="I24" s="35"/>
      <c r="J24" s="34"/>
      <c r="K24" s="36"/>
    </row>
    <row r="25" spans="1:13" x14ac:dyDescent="0.2">
      <c r="A25" s="51">
        <v>8</v>
      </c>
      <c r="B25" s="13" t="s">
        <v>13</v>
      </c>
      <c r="C25" s="68">
        <v>2087860.37</v>
      </c>
      <c r="D25" s="69">
        <f>C25/C27</f>
        <v>0.95558176756571711</v>
      </c>
      <c r="E25" s="24">
        <v>502.34</v>
      </c>
      <c r="F25" s="70">
        <f>E25/E27</f>
        <v>0.93660737591826093</v>
      </c>
      <c r="G25" s="24"/>
      <c r="H25" s="24"/>
      <c r="I25" s="25"/>
      <c r="J25" s="24"/>
      <c r="K25" s="26"/>
    </row>
    <row r="26" spans="1:13" x14ac:dyDescent="0.2">
      <c r="A26" s="51">
        <v>8</v>
      </c>
      <c r="B26" s="13" t="s">
        <v>14</v>
      </c>
      <c r="C26" s="68">
        <v>97049.85</v>
      </c>
      <c r="D26" s="69">
        <f>C26/C27</f>
        <v>4.4418232434282813E-2</v>
      </c>
      <c r="E26" s="24">
        <v>34</v>
      </c>
      <c r="F26" s="70">
        <f>E26/E27</f>
        <v>6.3392624081739207E-2</v>
      </c>
      <c r="G26" s="24"/>
      <c r="H26" s="24"/>
      <c r="I26" s="25"/>
      <c r="J26" s="24"/>
      <c r="K26" s="26"/>
    </row>
    <row r="27" spans="1:13" x14ac:dyDescent="0.2">
      <c r="A27" s="65"/>
      <c r="B27" s="65"/>
      <c r="C27" s="66">
        <f>SUM(C25:C26)</f>
        <v>2184910.2200000002</v>
      </c>
      <c r="D27" s="35">
        <f>SUM(D25:D26)</f>
        <v>0.99999999999999989</v>
      </c>
      <c r="E27" s="34">
        <f>SUM(E25:E26)</f>
        <v>536.33999999999992</v>
      </c>
      <c r="F27" s="67">
        <f>SUM(F25:F26)</f>
        <v>1.0000000000000002</v>
      </c>
      <c r="G27" s="34"/>
      <c r="H27" s="34"/>
      <c r="I27" s="35"/>
      <c r="J27" s="34"/>
      <c r="K27" s="36"/>
    </row>
    <row r="28" spans="1:13" x14ac:dyDescent="0.2">
      <c r="A28" s="51">
        <v>9</v>
      </c>
      <c r="B28" s="13" t="s">
        <v>13</v>
      </c>
      <c r="C28" s="68">
        <v>1981882.15</v>
      </c>
      <c r="D28" s="69">
        <f>C28/C30</f>
        <v>0.97857781583957537</v>
      </c>
      <c r="E28" s="24">
        <v>425</v>
      </c>
      <c r="F28" s="70">
        <f>E28/E30</f>
        <v>0.9486607142857143</v>
      </c>
      <c r="G28" s="24"/>
      <c r="H28" s="24"/>
      <c r="I28" s="25"/>
      <c r="J28" s="24"/>
      <c r="K28" s="26"/>
    </row>
    <row r="29" spans="1:13" x14ac:dyDescent="0.2">
      <c r="A29" s="51">
        <v>9</v>
      </c>
      <c r="B29" s="13" t="s">
        <v>14</v>
      </c>
      <c r="C29" s="68">
        <v>43385.66</v>
      </c>
      <c r="D29" s="69">
        <f>C29/C30</f>
        <v>2.1422184160424695E-2</v>
      </c>
      <c r="E29" s="24">
        <v>23</v>
      </c>
      <c r="F29" s="70">
        <f>E29/E30</f>
        <v>5.1339285714285712E-2</v>
      </c>
      <c r="G29" s="24"/>
      <c r="H29" s="24"/>
      <c r="I29" s="25"/>
      <c r="J29" s="24"/>
      <c r="K29" s="26"/>
    </row>
    <row r="30" spans="1:13" x14ac:dyDescent="0.2">
      <c r="A30" s="65"/>
      <c r="B30" s="65"/>
      <c r="C30" s="66">
        <f>SUM(C28:C29)</f>
        <v>2025267.8099999998</v>
      </c>
      <c r="D30" s="35">
        <f>SUM(D28:D29)</f>
        <v>1</v>
      </c>
      <c r="E30" s="34">
        <f>SUM(E28:E29)</f>
        <v>448</v>
      </c>
      <c r="F30" s="67">
        <f>SUM(F28:F29)</f>
        <v>1</v>
      </c>
      <c r="G30" s="71"/>
      <c r="H30" s="71"/>
      <c r="I30" s="71"/>
      <c r="J30" s="71"/>
      <c r="K30" s="72"/>
    </row>
    <row r="31" spans="1:13" x14ac:dyDescent="0.2">
      <c r="A31" s="73" t="s">
        <v>18</v>
      </c>
      <c r="B31" s="42" t="s">
        <v>16</v>
      </c>
      <c r="C31" s="43">
        <f>C24+C27+C30</f>
        <v>8657238.3000000007</v>
      </c>
      <c r="D31" s="44">
        <v>1</v>
      </c>
      <c r="E31" s="45">
        <f>E24+E27+E30</f>
        <v>1699.34</v>
      </c>
      <c r="F31" s="74">
        <v>1</v>
      </c>
      <c r="G31" s="47">
        <f>E24+E27+E30</f>
        <v>1699.34</v>
      </c>
      <c r="H31" s="47">
        <f>E22+E25+E28</f>
        <v>1577.34</v>
      </c>
      <c r="I31" s="48">
        <f>H31/G31</f>
        <v>0.92820742170489723</v>
      </c>
      <c r="J31" s="47">
        <f>E23+E26+E29</f>
        <v>122</v>
      </c>
      <c r="K31" s="49">
        <f>J31/G31</f>
        <v>7.1792578295102813E-2</v>
      </c>
      <c r="L31" s="50">
        <f>'[1]Q3 011019-311219'!S1702</f>
        <v>10161.097153424664</v>
      </c>
      <c r="M31" s="50">
        <v>0</v>
      </c>
    </row>
    <row r="32" spans="1:13" x14ac:dyDescent="0.2">
      <c r="A32" s="58">
        <v>10</v>
      </c>
      <c r="B32" s="59" t="s">
        <v>13</v>
      </c>
      <c r="C32" s="60">
        <v>2228319.2599999998</v>
      </c>
      <c r="D32" s="61">
        <f>C32/C34</f>
        <v>0.91031470213759924</v>
      </c>
      <c r="E32" s="62">
        <v>795</v>
      </c>
      <c r="F32" s="63">
        <f>E32/E34</f>
        <v>0.90033975084937712</v>
      </c>
      <c r="G32" s="24"/>
      <c r="H32" s="24"/>
      <c r="I32" s="25"/>
      <c r="J32" s="24"/>
      <c r="K32" s="26"/>
    </row>
    <row r="33" spans="1:13" x14ac:dyDescent="0.2">
      <c r="A33" s="51">
        <v>10</v>
      </c>
      <c r="B33" s="13" t="s">
        <v>14</v>
      </c>
      <c r="C33" s="33">
        <v>219536.69</v>
      </c>
      <c r="D33" s="15">
        <f>C33/C34</f>
        <v>8.9685297862400773E-2</v>
      </c>
      <c r="E33" s="12">
        <v>88</v>
      </c>
      <c r="F33" s="64">
        <f>E33/E34</f>
        <v>9.9660249150622882E-2</v>
      </c>
      <c r="G33" s="24"/>
      <c r="H33" s="24"/>
      <c r="I33" s="25"/>
      <c r="J33" s="24"/>
      <c r="K33" s="26"/>
    </row>
    <row r="34" spans="1:13" x14ac:dyDescent="0.2">
      <c r="A34" s="65"/>
      <c r="B34" s="65"/>
      <c r="C34" s="66">
        <f>SUM(C32:C33)</f>
        <v>2447855.9499999997</v>
      </c>
      <c r="D34" s="35">
        <f>SUM(D32:D33)</f>
        <v>1</v>
      </c>
      <c r="E34" s="34">
        <f>SUM(E32:E33)</f>
        <v>883</v>
      </c>
      <c r="F34" s="67">
        <f>SUM(F32:F33)</f>
        <v>1</v>
      </c>
      <c r="G34" s="34"/>
      <c r="H34" s="34"/>
      <c r="I34" s="35"/>
      <c r="J34" s="34"/>
      <c r="K34" s="36"/>
    </row>
    <row r="35" spans="1:13" x14ac:dyDescent="0.2">
      <c r="A35" s="51">
        <v>11</v>
      </c>
      <c r="B35" s="13" t="s">
        <v>13</v>
      </c>
      <c r="C35" s="68">
        <v>1956229.74</v>
      </c>
      <c r="D35" s="69">
        <v>0.76949999999999996</v>
      </c>
      <c r="E35" s="24">
        <v>510</v>
      </c>
      <c r="F35" s="70">
        <f>E35/E37</f>
        <v>0.92057761732851984</v>
      </c>
      <c r="G35" s="24"/>
      <c r="H35" s="24"/>
      <c r="I35" s="25"/>
      <c r="J35" s="24"/>
      <c r="K35" s="26"/>
    </row>
    <row r="36" spans="1:13" x14ac:dyDescent="0.2">
      <c r="A36" s="51">
        <v>11</v>
      </c>
      <c r="B36" s="13" t="s">
        <v>14</v>
      </c>
      <c r="C36" s="68">
        <v>586104.78</v>
      </c>
      <c r="D36" s="69">
        <f>C36/C37</f>
        <v>0.23053802534215678</v>
      </c>
      <c r="E36" s="24">
        <v>44</v>
      </c>
      <c r="F36" s="70">
        <f>E36/E37</f>
        <v>7.9422382671480149E-2</v>
      </c>
      <c r="G36" s="24"/>
      <c r="H36" s="24"/>
      <c r="I36" s="25"/>
      <c r="J36" s="24"/>
      <c r="K36" s="26"/>
    </row>
    <row r="37" spans="1:13" x14ac:dyDescent="0.2">
      <c r="A37" s="65"/>
      <c r="B37" s="65"/>
      <c r="C37" s="66">
        <f>SUM(C35:C36)</f>
        <v>2542334.52</v>
      </c>
      <c r="D37" s="35">
        <f>SUM(D35:D36)</f>
        <v>1.0000380253421568</v>
      </c>
      <c r="E37" s="34">
        <f>SUM(E35:E36)</f>
        <v>554</v>
      </c>
      <c r="F37" s="67">
        <f>SUM(F35:F36)</f>
        <v>1</v>
      </c>
      <c r="G37" s="34"/>
      <c r="H37" s="34"/>
      <c r="I37" s="35"/>
      <c r="J37" s="34"/>
      <c r="K37" s="36"/>
    </row>
    <row r="38" spans="1:13" x14ac:dyDescent="0.2">
      <c r="A38" s="51">
        <v>12</v>
      </c>
      <c r="B38" s="13" t="s">
        <v>13</v>
      </c>
      <c r="C38" s="68">
        <v>222249.07</v>
      </c>
      <c r="D38" s="69">
        <f>C38/C40</f>
        <v>0.84728646842965005</v>
      </c>
      <c r="E38" s="24">
        <v>575</v>
      </c>
      <c r="F38" s="70">
        <f>E38/E40</f>
        <v>0.93648208469055372</v>
      </c>
      <c r="G38" s="24"/>
      <c r="H38" s="24"/>
      <c r="I38" s="25"/>
      <c r="J38" s="24"/>
      <c r="K38" s="26"/>
    </row>
    <row r="39" spans="1:13" x14ac:dyDescent="0.2">
      <c r="A39" s="51">
        <v>12</v>
      </c>
      <c r="B39" s="13" t="s">
        <v>14</v>
      </c>
      <c r="C39" s="68">
        <v>40057.81</v>
      </c>
      <c r="D39" s="69">
        <f>C39/C40</f>
        <v>0.15271353157034995</v>
      </c>
      <c r="E39" s="24">
        <v>39</v>
      </c>
      <c r="F39" s="70">
        <f>E39/E40</f>
        <v>6.3517915309446255E-2</v>
      </c>
      <c r="G39" s="24"/>
      <c r="H39" s="24"/>
      <c r="I39" s="25"/>
      <c r="J39" s="24"/>
      <c r="K39" s="26"/>
    </row>
    <row r="40" spans="1:13" x14ac:dyDescent="0.2">
      <c r="A40" s="65"/>
      <c r="B40" s="65"/>
      <c r="C40" s="66">
        <f>SUM(C38:C39)</f>
        <v>262306.88</v>
      </c>
      <c r="D40" s="35">
        <f>SUM(D38:D39)</f>
        <v>1</v>
      </c>
      <c r="E40" s="34">
        <f>SUM(E38:E39)</f>
        <v>614</v>
      </c>
      <c r="F40" s="67">
        <f>SUM(F38:F39)</f>
        <v>1</v>
      </c>
      <c r="G40" s="71"/>
      <c r="H40" s="71"/>
      <c r="I40" s="71"/>
      <c r="J40" s="71"/>
      <c r="K40" s="72"/>
    </row>
    <row r="41" spans="1:13" x14ac:dyDescent="0.2">
      <c r="A41" s="73" t="s">
        <v>19</v>
      </c>
      <c r="B41" s="42" t="s">
        <v>16</v>
      </c>
      <c r="C41" s="43">
        <f>C34+C37+C40</f>
        <v>5252497.3499999996</v>
      </c>
      <c r="D41" s="44">
        <v>1</v>
      </c>
      <c r="E41" s="45">
        <f>E34+E37+E40</f>
        <v>2051</v>
      </c>
      <c r="F41" s="74">
        <v>1</v>
      </c>
      <c r="G41" s="47">
        <f>E34+E37+E40</f>
        <v>2051</v>
      </c>
      <c r="H41" s="47">
        <f>E32+E35+E38</f>
        <v>1880</v>
      </c>
      <c r="I41" s="48">
        <f>H41/G41</f>
        <v>0.91662603607996096</v>
      </c>
      <c r="J41" s="47">
        <f>E33+E36+E39</f>
        <v>171</v>
      </c>
      <c r="K41" s="49">
        <f>J41/G41</f>
        <v>8.3373963920038999E-2</v>
      </c>
      <c r="L41" s="50">
        <f>'[1]Q4 010120-310320 (2)'!T181</f>
        <v>15881.517390027399</v>
      </c>
      <c r="M41" s="50">
        <v>0</v>
      </c>
    </row>
    <row r="42" spans="1:13" x14ac:dyDescent="0.2">
      <c r="F42" s="78"/>
      <c r="G42" s="24"/>
      <c r="H42" s="24"/>
      <c r="I42" s="25"/>
      <c r="J42" s="24"/>
      <c r="K42" s="26"/>
    </row>
    <row r="43" spans="1:13" ht="12" thickBot="1" x14ac:dyDescent="0.25">
      <c r="C43" s="79">
        <f>C11+C21+C31+C41</f>
        <v>40663544.380000003</v>
      </c>
      <c r="D43" s="80"/>
      <c r="E43" s="80">
        <f>E11+E21+E31+E41</f>
        <v>7839.34</v>
      </c>
      <c r="F43" s="81" t="s">
        <v>20</v>
      </c>
      <c r="G43" s="82">
        <f>SUM(G11:G41)</f>
        <v>7839.34</v>
      </c>
      <c r="H43" s="82">
        <f>SUM(H11:H41)</f>
        <v>7276.34</v>
      </c>
      <c r="I43" s="83">
        <f>((I11+I21+I31+I41)/4)</f>
        <v>0.92796590117470013</v>
      </c>
      <c r="J43" s="82">
        <f>SUM(J11:J41)</f>
        <v>563</v>
      </c>
      <c r="K43" s="84">
        <f>((K11+K21+K31+K41)/4)</f>
        <v>7.2034098825299916E-2</v>
      </c>
      <c r="L43" s="85">
        <f>SUM(L2:L41)</f>
        <v>53135.143436945204</v>
      </c>
      <c r="M43" s="85">
        <f>SUM(M2:M41)</f>
        <v>0</v>
      </c>
    </row>
    <row r="44" spans="1:13" ht="12" thickTop="1" x14ac:dyDescent="0.2">
      <c r="C44" s="86">
        <f>C3+C6+C9+C13+C16+C19+C23+C26+C29+C33+C36+C39</f>
        <v>2011722.03</v>
      </c>
      <c r="D44" s="81"/>
      <c r="E44" s="81">
        <f>E3+E6+E9+E13+E16+E19+E23+E26+E29+E33+E36+E39</f>
        <v>563</v>
      </c>
      <c r="F44" s="81"/>
      <c r="G44" s="87"/>
      <c r="H44" s="87"/>
      <c r="I44" s="88"/>
      <c r="J44" s="87"/>
      <c r="K44" s="88"/>
      <c r="L44" s="89"/>
      <c r="M44" s="89"/>
    </row>
    <row r="45" spans="1:13" x14ac:dyDescent="0.2">
      <c r="C45" s="86"/>
      <c r="D45" s="81"/>
      <c r="E45" s="81"/>
      <c r="F45" s="81"/>
      <c r="G45" s="87"/>
      <c r="H45" s="87"/>
      <c r="I45" s="88"/>
      <c r="J45" s="87"/>
      <c r="K45" s="88"/>
      <c r="L45" s="89"/>
      <c r="M45" s="89"/>
    </row>
    <row r="46" spans="1:13" s="90" customFormat="1" x14ac:dyDescent="0.2">
      <c r="A46" s="27" t="s">
        <v>21</v>
      </c>
      <c r="C46" s="91"/>
      <c r="D46" s="92"/>
      <c r="E46" s="92"/>
      <c r="F46" s="92"/>
      <c r="G46" s="92"/>
      <c r="H46" s="92"/>
      <c r="I46" s="93"/>
      <c r="J46" s="92"/>
      <c r="K46" s="93"/>
      <c r="L46" s="94"/>
      <c r="M46" s="94"/>
    </row>
    <row r="47" spans="1:13" x14ac:dyDescent="0.2">
      <c r="A47" s="27" t="s">
        <v>22</v>
      </c>
    </row>
    <row r="48" spans="1:13" x14ac:dyDescent="0.2">
      <c r="A48" s="27" t="s">
        <v>23</v>
      </c>
    </row>
  </sheetData>
  <pageMargins left="0.31496062992125984" right="0.31496062992125984" top="0.35433070866141736" bottom="0.35433070866141736" header="0.11811023622047245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M47"/>
  <sheetViews>
    <sheetView topLeftCell="A10" workbookViewId="0">
      <selection activeCell="L11" sqref="L11"/>
    </sheetView>
  </sheetViews>
  <sheetFormatPr defaultRowHeight="11.25" x14ac:dyDescent="0.2"/>
  <cols>
    <col min="1" max="1" width="8.28515625" style="27" bestFit="1" customWidth="1"/>
    <col min="2" max="2" width="11.140625" style="27" bestFit="1" customWidth="1"/>
    <col min="3" max="3" width="11.28515625" style="75" bestFit="1" customWidth="1"/>
    <col min="4" max="4" width="7" style="76" bestFit="1" customWidth="1"/>
    <col min="5" max="5" width="8.42578125" style="77" bestFit="1" customWidth="1"/>
    <col min="6" max="6" width="10" style="27" customWidth="1"/>
    <col min="7" max="7" width="12.42578125" style="77" customWidth="1"/>
    <col min="8" max="8" width="9.85546875" style="77" customWidth="1"/>
    <col min="9" max="9" width="12.85546875" style="76" customWidth="1"/>
    <col min="10" max="10" width="8.85546875" style="77" customWidth="1"/>
    <col min="11" max="11" width="14.140625" style="76" customWidth="1"/>
    <col min="12" max="12" width="13" style="27" customWidth="1"/>
    <col min="13" max="13" width="14.5703125" style="27" customWidth="1"/>
    <col min="14" max="16384" width="9.140625" style="27"/>
  </cols>
  <sheetData>
    <row r="1" spans="1:13" s="11" customFormat="1" ht="45" customHeight="1" x14ac:dyDescent="0.25">
      <c r="A1" s="95" t="s">
        <v>0</v>
      </c>
      <c r="B1" s="95" t="s">
        <v>1</v>
      </c>
      <c r="C1" s="96" t="s">
        <v>2</v>
      </c>
      <c r="D1" s="97" t="s">
        <v>3</v>
      </c>
      <c r="E1" s="98" t="s">
        <v>4</v>
      </c>
      <c r="F1" s="99" t="s">
        <v>5</v>
      </c>
      <c r="G1" s="100" t="s">
        <v>6</v>
      </c>
      <c r="H1" s="101" t="s">
        <v>7</v>
      </c>
      <c r="I1" s="102" t="s">
        <v>8</v>
      </c>
      <c r="J1" s="101" t="s">
        <v>9</v>
      </c>
      <c r="K1" s="103" t="s">
        <v>10</v>
      </c>
      <c r="L1" s="104" t="s">
        <v>24</v>
      </c>
      <c r="M1" s="104" t="s">
        <v>12</v>
      </c>
    </row>
    <row r="2" spans="1:13" s="22" customFormat="1" x14ac:dyDescent="0.2">
      <c r="A2" s="12">
        <v>1</v>
      </c>
      <c r="B2" s="13" t="s">
        <v>13</v>
      </c>
      <c r="C2" s="14">
        <v>2517130.17</v>
      </c>
      <c r="D2" s="15">
        <v>0.96340000000000003</v>
      </c>
      <c r="E2" s="105">
        <v>685</v>
      </c>
      <c r="F2" s="17">
        <f>E2/E4</f>
        <v>0.96343178621659631</v>
      </c>
      <c r="G2" s="18"/>
      <c r="H2" s="19"/>
      <c r="I2" s="20"/>
      <c r="J2" s="19"/>
      <c r="K2" s="21"/>
    </row>
    <row r="3" spans="1:13" x14ac:dyDescent="0.2">
      <c r="A3" s="12">
        <v>1</v>
      </c>
      <c r="B3" s="13" t="s">
        <v>14</v>
      </c>
      <c r="C3" s="23">
        <v>21589.11</v>
      </c>
      <c r="D3" s="15">
        <v>3.6600000000000001E-2</v>
      </c>
      <c r="E3" s="106">
        <v>26</v>
      </c>
      <c r="F3" s="17">
        <f>E3/E4</f>
        <v>3.6568213783403657E-2</v>
      </c>
      <c r="G3" s="24"/>
      <c r="H3" s="24"/>
      <c r="I3" s="25"/>
      <c r="J3" s="24"/>
      <c r="K3" s="26"/>
    </row>
    <row r="4" spans="1:13" x14ac:dyDescent="0.2">
      <c r="A4" s="28"/>
      <c r="B4" s="29"/>
      <c r="C4" s="30">
        <f>SUM(C2:C3)</f>
        <v>2538719.2799999998</v>
      </c>
      <c r="D4" s="31">
        <f>SUM(D2:D3)</f>
        <v>1</v>
      </c>
      <c r="E4" s="28">
        <f>SUM(E2:E3)</f>
        <v>711</v>
      </c>
      <c r="F4" s="32">
        <f>SUM(F2:F3)</f>
        <v>1</v>
      </c>
      <c r="G4" s="24"/>
      <c r="H4" s="24"/>
      <c r="I4" s="25"/>
      <c r="J4" s="24"/>
      <c r="K4" s="26"/>
    </row>
    <row r="5" spans="1:13" s="22" customFormat="1" x14ac:dyDescent="0.2">
      <c r="A5" s="12">
        <v>2</v>
      </c>
      <c r="B5" s="13" t="s">
        <v>13</v>
      </c>
      <c r="C5" s="33">
        <v>1938924.68</v>
      </c>
      <c r="D5" s="15">
        <v>0.88859999999999995</v>
      </c>
      <c r="E5" s="12">
        <v>614</v>
      </c>
      <c r="F5" s="17">
        <f>E5/E7</f>
        <v>0.88856729377713461</v>
      </c>
      <c r="G5" s="34"/>
      <c r="H5" s="34"/>
      <c r="I5" s="35"/>
      <c r="J5" s="34"/>
      <c r="K5" s="36"/>
    </row>
    <row r="6" spans="1:13" x14ac:dyDescent="0.2">
      <c r="A6" s="12">
        <v>2</v>
      </c>
      <c r="B6" s="13" t="s">
        <v>14</v>
      </c>
      <c r="C6" s="33">
        <v>319502.15999999997</v>
      </c>
      <c r="D6" s="15">
        <v>0.1114</v>
      </c>
      <c r="E6" s="12">
        <v>77</v>
      </c>
      <c r="F6" s="17">
        <f>E6/E7</f>
        <v>0.11143270622286541</v>
      </c>
      <c r="G6" s="24"/>
      <c r="H6" s="24"/>
      <c r="I6" s="25"/>
      <c r="J6" s="24"/>
      <c r="K6" s="26"/>
    </row>
    <row r="7" spans="1:13" x14ac:dyDescent="0.2">
      <c r="A7" s="28"/>
      <c r="B7" s="29"/>
      <c r="C7" s="30">
        <f>SUM(C5:C6)</f>
        <v>2258426.84</v>
      </c>
      <c r="D7" s="31">
        <f>SUM(D5:D6)</f>
        <v>1</v>
      </c>
      <c r="E7" s="28">
        <f>SUM(E5:E6)</f>
        <v>691</v>
      </c>
      <c r="F7" s="32">
        <f>SUM(F5:F6)</f>
        <v>1</v>
      </c>
      <c r="G7" s="24"/>
      <c r="H7" s="24"/>
      <c r="I7" s="25"/>
      <c r="J7" s="24"/>
      <c r="K7" s="26"/>
    </row>
    <row r="8" spans="1:13" s="22" customFormat="1" x14ac:dyDescent="0.2">
      <c r="A8" s="12">
        <v>3</v>
      </c>
      <c r="B8" s="13" t="s">
        <v>13</v>
      </c>
      <c r="C8" s="33">
        <v>2027586.72</v>
      </c>
      <c r="D8" s="15">
        <v>0.89510000000000001</v>
      </c>
      <c r="E8" s="12">
        <v>606</v>
      </c>
      <c r="F8" s="17">
        <f>E8/E10</f>
        <v>0.89512555391432791</v>
      </c>
      <c r="G8" s="34"/>
      <c r="H8" s="34"/>
      <c r="I8" s="35"/>
      <c r="J8" s="34"/>
      <c r="K8" s="36"/>
    </row>
    <row r="9" spans="1:13" x14ac:dyDescent="0.2">
      <c r="A9" s="12">
        <v>3</v>
      </c>
      <c r="B9" s="13" t="s">
        <v>14</v>
      </c>
      <c r="C9" s="33">
        <v>78352.88</v>
      </c>
      <c r="D9" s="15">
        <v>0.10489999999999999</v>
      </c>
      <c r="E9" s="12">
        <v>71</v>
      </c>
      <c r="F9" s="17">
        <f>E9/E10</f>
        <v>0.10487444608567208</v>
      </c>
      <c r="G9" s="24"/>
      <c r="H9" s="24"/>
      <c r="I9" s="25"/>
      <c r="J9" s="24"/>
      <c r="K9" s="26"/>
    </row>
    <row r="10" spans="1:13" x14ac:dyDescent="0.2">
      <c r="A10" s="37"/>
      <c r="B10" s="38"/>
      <c r="C10" s="39">
        <f>SUM(C8:C9)</f>
        <v>2105939.6</v>
      </c>
      <c r="D10" s="40">
        <f>SUM(D8:D9)</f>
        <v>1</v>
      </c>
      <c r="E10" s="37">
        <f>SUM(E8:E9)</f>
        <v>677</v>
      </c>
      <c r="F10" s="41">
        <f>SUM(F8:F9)</f>
        <v>1</v>
      </c>
      <c r="G10" s="24"/>
      <c r="H10" s="24"/>
      <c r="I10" s="25"/>
      <c r="J10" s="24"/>
      <c r="K10" s="26"/>
    </row>
    <row r="11" spans="1:13" s="22" customFormat="1" x14ac:dyDescent="0.2">
      <c r="A11" s="42" t="s">
        <v>15</v>
      </c>
      <c r="B11" s="42" t="s">
        <v>16</v>
      </c>
      <c r="C11" s="43">
        <f>C4+C7+C10</f>
        <v>6903085.7199999988</v>
      </c>
      <c r="D11" s="44">
        <v>1</v>
      </c>
      <c r="E11" s="45">
        <f>E4+E7+E10</f>
        <v>2079</v>
      </c>
      <c r="F11" s="46">
        <v>1</v>
      </c>
      <c r="G11" s="107">
        <f>E4+E7+E10</f>
        <v>2079</v>
      </c>
      <c r="H11" s="107">
        <f>E2+E5+E8</f>
        <v>1905</v>
      </c>
      <c r="I11" s="108">
        <f>H11/G11</f>
        <v>0.91630591630591629</v>
      </c>
      <c r="J11" s="107">
        <f>E3+E6+E9</f>
        <v>174</v>
      </c>
      <c r="K11" s="109">
        <f>J11/G11</f>
        <v>8.3694083694083696E-2</v>
      </c>
      <c r="L11" s="110">
        <f>'[1]Q1 010418-300618'!S177</f>
        <v>11422.425483561641</v>
      </c>
      <c r="M11" s="110">
        <v>0</v>
      </c>
    </row>
    <row r="12" spans="1:13" s="22" customFormat="1" x14ac:dyDescent="0.2">
      <c r="A12" s="51">
        <v>4</v>
      </c>
      <c r="B12" s="13" t="s">
        <v>13</v>
      </c>
      <c r="C12" s="33">
        <v>1240601.52</v>
      </c>
      <c r="D12" s="15">
        <v>0.93669999999999998</v>
      </c>
      <c r="E12" s="12">
        <v>562</v>
      </c>
      <c r="F12" s="17">
        <f>E12/E14</f>
        <v>0.93666666666666665</v>
      </c>
      <c r="G12" s="34"/>
      <c r="H12" s="34"/>
      <c r="I12" s="35"/>
      <c r="J12" s="34"/>
      <c r="K12" s="36"/>
    </row>
    <row r="13" spans="1:13" x14ac:dyDescent="0.2">
      <c r="A13" s="51">
        <v>4</v>
      </c>
      <c r="B13" s="13" t="s">
        <v>14</v>
      </c>
      <c r="C13" s="33">
        <v>31456.7</v>
      </c>
      <c r="D13" s="15">
        <v>6.3299999999999995E-2</v>
      </c>
      <c r="E13" s="12">
        <v>38</v>
      </c>
      <c r="F13" s="17">
        <f>E13/E14</f>
        <v>6.3333333333333339E-2</v>
      </c>
      <c r="G13" s="24"/>
      <c r="H13" s="24"/>
      <c r="I13" s="25"/>
      <c r="J13" s="24"/>
      <c r="K13" s="26"/>
    </row>
    <row r="14" spans="1:13" x14ac:dyDescent="0.2">
      <c r="A14" s="52"/>
      <c r="B14" s="29"/>
      <c r="C14" s="30">
        <f>SUM(C12:C13)</f>
        <v>1272058.22</v>
      </c>
      <c r="D14" s="53">
        <f t="shared" ref="D14:F14" si="0">SUM(D12:D13)</f>
        <v>1</v>
      </c>
      <c r="E14" s="28">
        <f t="shared" si="0"/>
        <v>600</v>
      </c>
      <c r="F14" s="54">
        <f t="shared" si="0"/>
        <v>1</v>
      </c>
      <c r="G14" s="34"/>
      <c r="H14" s="34"/>
      <c r="I14" s="35"/>
      <c r="J14" s="34"/>
      <c r="K14" s="36"/>
    </row>
    <row r="15" spans="1:13" s="22" customFormat="1" x14ac:dyDescent="0.2">
      <c r="A15" s="51">
        <v>5</v>
      </c>
      <c r="B15" s="13" t="s">
        <v>13</v>
      </c>
      <c r="C15" s="33">
        <v>2233088.5299999998</v>
      </c>
      <c r="D15" s="15">
        <v>0.79769999999999996</v>
      </c>
      <c r="E15" s="12">
        <v>538</v>
      </c>
      <c r="F15" s="17">
        <f>E15/E17</f>
        <v>0.89368770764119598</v>
      </c>
      <c r="G15" s="24"/>
      <c r="H15" s="24"/>
      <c r="I15" s="25"/>
      <c r="J15" s="24"/>
      <c r="K15" s="26"/>
    </row>
    <row r="16" spans="1:13" x14ac:dyDescent="0.2">
      <c r="A16" s="51">
        <v>5</v>
      </c>
      <c r="B16" s="13" t="s">
        <v>14</v>
      </c>
      <c r="C16" s="33">
        <v>566221.92000000004</v>
      </c>
      <c r="D16" s="15">
        <v>0.20230000000000001</v>
      </c>
      <c r="E16" s="12">
        <v>64</v>
      </c>
      <c r="F16" s="17">
        <f>E16/E17</f>
        <v>0.10631229235880399</v>
      </c>
      <c r="G16" s="34"/>
      <c r="H16" s="34"/>
      <c r="I16" s="35"/>
      <c r="J16" s="34"/>
      <c r="K16" s="36"/>
    </row>
    <row r="17" spans="1:13" x14ac:dyDescent="0.2">
      <c r="A17" s="52"/>
      <c r="B17" s="29"/>
      <c r="C17" s="30">
        <f>SUM(C15:C16)</f>
        <v>2799310.4499999997</v>
      </c>
      <c r="D17" s="53">
        <f t="shared" ref="D17:F17" si="1">SUM(D15:D16)</f>
        <v>1</v>
      </c>
      <c r="E17" s="28">
        <f t="shared" si="1"/>
        <v>602</v>
      </c>
      <c r="F17" s="54">
        <f t="shared" si="1"/>
        <v>1</v>
      </c>
      <c r="G17" s="34"/>
      <c r="H17" s="34"/>
      <c r="I17" s="35"/>
      <c r="J17" s="34"/>
      <c r="K17" s="36"/>
    </row>
    <row r="18" spans="1:13" s="22" customFormat="1" x14ac:dyDescent="0.2">
      <c r="A18" s="51">
        <v>6</v>
      </c>
      <c r="B18" s="13" t="s">
        <v>13</v>
      </c>
      <c r="C18" s="33">
        <v>222215.35</v>
      </c>
      <c r="D18" s="15">
        <v>0.93410000000000004</v>
      </c>
      <c r="E18" s="12">
        <v>642</v>
      </c>
      <c r="F18" s="17">
        <f>E18/E20</f>
        <v>0.87346938775510208</v>
      </c>
      <c r="G18" s="24"/>
      <c r="H18" s="24"/>
      <c r="I18" s="25"/>
      <c r="J18" s="24"/>
      <c r="K18" s="26"/>
    </row>
    <row r="19" spans="1:13" x14ac:dyDescent="0.2">
      <c r="A19" s="51">
        <v>6</v>
      </c>
      <c r="B19" s="13" t="s">
        <v>14</v>
      </c>
      <c r="C19" s="33">
        <v>156804.67000000001</v>
      </c>
      <c r="D19" s="15">
        <v>6.59E-2</v>
      </c>
      <c r="E19" s="12">
        <v>93</v>
      </c>
      <c r="F19" s="17">
        <f>E19/E20</f>
        <v>0.12653061224489795</v>
      </c>
      <c r="G19" s="24"/>
      <c r="H19" s="24"/>
      <c r="I19" s="25"/>
      <c r="J19" s="24"/>
      <c r="K19" s="26"/>
    </row>
    <row r="20" spans="1:13" x14ac:dyDescent="0.2">
      <c r="A20" s="55"/>
      <c r="B20" s="38"/>
      <c r="C20" s="39">
        <f>SUM(C18:C19)</f>
        <v>379020.02</v>
      </c>
      <c r="D20" s="56">
        <f t="shared" ref="D20:F20" si="2">SUM(D18:D19)</f>
        <v>1</v>
      </c>
      <c r="E20" s="37">
        <f t="shared" si="2"/>
        <v>735</v>
      </c>
      <c r="F20" s="57">
        <f t="shared" si="2"/>
        <v>1</v>
      </c>
      <c r="G20" s="34"/>
      <c r="H20" s="34"/>
      <c r="I20" s="35"/>
      <c r="J20" s="34"/>
      <c r="K20" s="36"/>
    </row>
    <row r="21" spans="1:13" x14ac:dyDescent="0.2">
      <c r="A21" s="42" t="s">
        <v>17</v>
      </c>
      <c r="B21" s="42" t="s">
        <v>16</v>
      </c>
      <c r="C21" s="43">
        <f>C14+C17+C20</f>
        <v>4450388.6899999995</v>
      </c>
      <c r="D21" s="44">
        <v>1</v>
      </c>
      <c r="E21" s="45">
        <f>E14+E17+E20</f>
        <v>1937</v>
      </c>
      <c r="F21" s="46">
        <v>1</v>
      </c>
      <c r="G21" s="107">
        <f>E14+E17+E20</f>
        <v>1937</v>
      </c>
      <c r="H21" s="107">
        <f>+E12+E15+E18</f>
        <v>1742</v>
      </c>
      <c r="I21" s="108">
        <f>H21/G21</f>
        <v>0.89932885906040272</v>
      </c>
      <c r="J21" s="107">
        <f>E13+E16+E19</f>
        <v>195</v>
      </c>
      <c r="K21" s="109">
        <f>J21/G21</f>
        <v>0.10067114093959731</v>
      </c>
      <c r="L21" s="110">
        <f>'[1]Q2 010718-300918'!S201</f>
        <v>13090.536014383564</v>
      </c>
      <c r="M21" s="110">
        <v>0</v>
      </c>
    </row>
    <row r="22" spans="1:13" x14ac:dyDescent="0.2">
      <c r="A22" s="58">
        <v>7</v>
      </c>
      <c r="B22" s="59" t="s">
        <v>13</v>
      </c>
      <c r="C22" s="60">
        <v>1700455.23</v>
      </c>
      <c r="D22" s="61">
        <v>0.75249999999999995</v>
      </c>
      <c r="E22" s="62">
        <v>524</v>
      </c>
      <c r="F22" s="63">
        <f>E22/E24</f>
        <v>0.87919463087248317</v>
      </c>
      <c r="G22" s="24"/>
      <c r="H22" s="24"/>
      <c r="I22" s="25"/>
      <c r="J22" s="24"/>
      <c r="K22" s="26"/>
    </row>
    <row r="23" spans="1:13" x14ac:dyDescent="0.2">
      <c r="A23" s="51">
        <v>7</v>
      </c>
      <c r="B23" s="13" t="s">
        <v>14</v>
      </c>
      <c r="C23" s="33">
        <v>559422.55000000005</v>
      </c>
      <c r="D23" s="15">
        <v>0.2475</v>
      </c>
      <c r="E23" s="12">
        <v>72</v>
      </c>
      <c r="F23" s="64">
        <f>E23/E24</f>
        <v>0.12080536912751678</v>
      </c>
      <c r="G23" s="24"/>
      <c r="H23" s="24"/>
      <c r="I23" s="25"/>
      <c r="J23" s="24"/>
      <c r="K23" s="26"/>
    </row>
    <row r="24" spans="1:13" x14ac:dyDescent="0.2">
      <c r="A24" s="65"/>
      <c r="B24" s="65"/>
      <c r="C24" s="66">
        <f>SUM(C22:C23)</f>
        <v>2259877.7800000003</v>
      </c>
      <c r="D24" s="35">
        <f>SUM(D22:D23)</f>
        <v>1</v>
      </c>
      <c r="E24" s="34">
        <f>SUM(E22:E23)</f>
        <v>596</v>
      </c>
      <c r="F24" s="67">
        <f>SUM(F22:F23)</f>
        <v>1</v>
      </c>
      <c r="G24" s="34"/>
      <c r="H24" s="34"/>
      <c r="I24" s="35"/>
      <c r="J24" s="34"/>
      <c r="K24" s="36"/>
    </row>
    <row r="25" spans="1:13" x14ac:dyDescent="0.2">
      <c r="A25" s="51">
        <v>8</v>
      </c>
      <c r="B25" s="13" t="s">
        <v>13</v>
      </c>
      <c r="C25" s="68">
        <v>1640594.91</v>
      </c>
      <c r="D25" s="69">
        <v>0.88280000000000003</v>
      </c>
      <c r="E25" s="24">
        <v>535</v>
      </c>
      <c r="F25" s="70">
        <f>E25/E27</f>
        <v>0.78102189781021902</v>
      </c>
      <c r="G25" s="24"/>
      <c r="H25" s="24"/>
      <c r="I25" s="25"/>
      <c r="J25" s="24"/>
      <c r="K25" s="26"/>
    </row>
    <row r="26" spans="1:13" x14ac:dyDescent="0.2">
      <c r="A26" s="51">
        <v>8</v>
      </c>
      <c r="B26" s="13" t="s">
        <v>14</v>
      </c>
      <c r="C26" s="68">
        <v>217789.96</v>
      </c>
      <c r="D26" s="69">
        <v>0.2475</v>
      </c>
      <c r="E26" s="24">
        <v>150</v>
      </c>
      <c r="F26" s="70">
        <f>E26/E27</f>
        <v>0.21897810218978103</v>
      </c>
      <c r="G26" s="24"/>
      <c r="H26" s="24"/>
      <c r="I26" s="25"/>
      <c r="J26" s="24"/>
      <c r="K26" s="26"/>
    </row>
    <row r="27" spans="1:13" x14ac:dyDescent="0.2">
      <c r="A27" s="65"/>
      <c r="B27" s="65"/>
      <c r="C27" s="66">
        <f>SUM(C25:C26)</f>
        <v>1858384.8699999999</v>
      </c>
      <c r="D27" s="35">
        <f>SUM(D25:D26)</f>
        <v>1.1303000000000001</v>
      </c>
      <c r="E27" s="34">
        <f>SUM(E25:E26)</f>
        <v>685</v>
      </c>
      <c r="F27" s="67">
        <f>SUM(F25:F26)</f>
        <v>1</v>
      </c>
      <c r="G27" s="34"/>
      <c r="H27" s="34"/>
      <c r="I27" s="35"/>
      <c r="J27" s="34"/>
      <c r="K27" s="36"/>
    </row>
    <row r="28" spans="1:13" x14ac:dyDescent="0.2">
      <c r="A28" s="51">
        <v>9</v>
      </c>
      <c r="B28" s="13" t="s">
        <v>13</v>
      </c>
      <c r="C28" s="68">
        <v>1145259.74</v>
      </c>
      <c r="D28" s="69">
        <v>0.91890000000000005</v>
      </c>
      <c r="E28" s="24">
        <v>401</v>
      </c>
      <c r="F28" s="70">
        <f>E28/E30</f>
        <v>0.93039443155452439</v>
      </c>
      <c r="G28" s="24"/>
      <c r="H28" s="24"/>
      <c r="I28" s="25"/>
      <c r="J28" s="24"/>
      <c r="K28" s="26"/>
    </row>
    <row r="29" spans="1:13" x14ac:dyDescent="0.2">
      <c r="A29" s="51">
        <v>9</v>
      </c>
      <c r="B29" s="13" t="s">
        <v>14</v>
      </c>
      <c r="C29" s="68">
        <v>101014.95</v>
      </c>
      <c r="D29" s="69">
        <v>8.1100000000000005E-2</v>
      </c>
      <c r="E29" s="24">
        <v>30</v>
      </c>
      <c r="F29" s="70">
        <f>E29/E30</f>
        <v>6.9605568445475635E-2</v>
      </c>
      <c r="G29" s="24"/>
      <c r="H29" s="24"/>
      <c r="I29" s="25"/>
      <c r="J29" s="24"/>
      <c r="K29" s="26"/>
    </row>
    <row r="30" spans="1:13" x14ac:dyDescent="0.2">
      <c r="A30" s="65"/>
      <c r="B30" s="65"/>
      <c r="C30" s="66">
        <f>SUM(C28:C29)</f>
        <v>1246274.69</v>
      </c>
      <c r="D30" s="35">
        <f>SUM(D28:D29)</f>
        <v>1</v>
      </c>
      <c r="E30" s="34">
        <f>SUM(E28:E29)</f>
        <v>431</v>
      </c>
      <c r="F30" s="67">
        <f>SUM(F28:F29)</f>
        <v>1</v>
      </c>
      <c r="G30" s="71"/>
      <c r="H30" s="71"/>
      <c r="I30" s="71"/>
      <c r="J30" s="71"/>
      <c r="K30" s="72"/>
    </row>
    <row r="31" spans="1:13" x14ac:dyDescent="0.2">
      <c r="A31" s="73" t="s">
        <v>18</v>
      </c>
      <c r="B31" s="42" t="s">
        <v>16</v>
      </c>
      <c r="C31" s="43">
        <f>C24+C27+C30</f>
        <v>5364537.34</v>
      </c>
      <c r="D31" s="44">
        <v>1</v>
      </c>
      <c r="E31" s="45">
        <f>E24+E27+E30</f>
        <v>1712</v>
      </c>
      <c r="F31" s="74">
        <v>1</v>
      </c>
      <c r="G31" s="107">
        <f>E24+E27+E30</f>
        <v>1712</v>
      </c>
      <c r="H31" s="107">
        <f>E22+E25+E28</f>
        <v>1460</v>
      </c>
      <c r="I31" s="108">
        <f>H31/G31</f>
        <v>0.85280373831775702</v>
      </c>
      <c r="J31" s="107">
        <f>E23+E26+E29</f>
        <v>252</v>
      </c>
      <c r="K31" s="109">
        <f>J31/G31</f>
        <v>0.14719626168224298</v>
      </c>
      <c r="L31" s="110">
        <f>'[1]Q3 011018-311218'!T259</f>
        <v>15068.944398630136</v>
      </c>
      <c r="M31" s="110">
        <v>0</v>
      </c>
    </row>
    <row r="32" spans="1:13" x14ac:dyDescent="0.2">
      <c r="A32" s="58">
        <v>10</v>
      </c>
      <c r="B32" s="59" t="s">
        <v>13</v>
      </c>
      <c r="C32" s="60">
        <v>2943673.59</v>
      </c>
      <c r="D32" s="61">
        <v>0.89510000000000001</v>
      </c>
      <c r="E32" s="62">
        <v>707</v>
      </c>
      <c r="F32" s="63">
        <f>E32/E34</f>
        <v>0.81171067738231917</v>
      </c>
      <c r="G32" s="24"/>
      <c r="H32" s="24"/>
      <c r="I32" s="25"/>
      <c r="J32" s="24"/>
      <c r="K32" s="26"/>
    </row>
    <row r="33" spans="1:13" x14ac:dyDescent="0.2">
      <c r="A33" s="51">
        <v>10</v>
      </c>
      <c r="B33" s="13" t="s">
        <v>14</v>
      </c>
      <c r="C33" s="33">
        <v>345041.91</v>
      </c>
      <c r="D33" s="15">
        <v>0.10489999999999999</v>
      </c>
      <c r="E33" s="12">
        <v>164</v>
      </c>
      <c r="F33" s="64">
        <f>E33/E34</f>
        <v>0.18828932261768083</v>
      </c>
      <c r="G33" s="24"/>
      <c r="H33" s="24"/>
      <c r="I33" s="25"/>
      <c r="J33" s="24"/>
      <c r="K33" s="26"/>
    </row>
    <row r="34" spans="1:13" x14ac:dyDescent="0.2">
      <c r="A34" s="65"/>
      <c r="B34" s="65"/>
      <c r="C34" s="66">
        <f>SUM(C32:C33)</f>
        <v>3288715.5</v>
      </c>
      <c r="D34" s="35">
        <f>SUM(D32:D33)</f>
        <v>1</v>
      </c>
      <c r="E34" s="34">
        <f>SUM(E32:E33)</f>
        <v>871</v>
      </c>
      <c r="F34" s="67">
        <f>SUM(F32:F33)</f>
        <v>1</v>
      </c>
      <c r="G34" s="34"/>
      <c r="H34" s="34"/>
      <c r="I34" s="35"/>
      <c r="J34" s="34"/>
      <c r="K34" s="36"/>
    </row>
    <row r="35" spans="1:13" x14ac:dyDescent="0.2">
      <c r="A35" s="51">
        <v>11</v>
      </c>
      <c r="B35" s="13" t="s">
        <v>13</v>
      </c>
      <c r="C35" s="68">
        <v>2081019.83</v>
      </c>
      <c r="D35" s="69">
        <v>0.91759999999999997</v>
      </c>
      <c r="E35" s="24">
        <v>550</v>
      </c>
      <c r="F35" s="70">
        <f>E35/E37</f>
        <v>0.93062605752961081</v>
      </c>
      <c r="G35" s="24"/>
      <c r="H35" s="24"/>
      <c r="I35" s="25"/>
      <c r="J35" s="24"/>
      <c r="K35" s="26"/>
    </row>
    <row r="36" spans="1:13" x14ac:dyDescent="0.2">
      <c r="A36" s="51">
        <v>11</v>
      </c>
      <c r="B36" s="13" t="s">
        <v>14</v>
      </c>
      <c r="C36" s="68">
        <v>186935.56</v>
      </c>
      <c r="D36" s="69">
        <v>8.2400000000000001E-2</v>
      </c>
      <c r="E36" s="24">
        <v>41</v>
      </c>
      <c r="F36" s="70">
        <f>E36/E37</f>
        <v>6.9373942470389166E-2</v>
      </c>
      <c r="G36" s="24"/>
      <c r="H36" s="24"/>
      <c r="I36" s="25"/>
      <c r="J36" s="24"/>
      <c r="K36" s="26"/>
    </row>
    <row r="37" spans="1:13" x14ac:dyDescent="0.2">
      <c r="A37" s="65"/>
      <c r="B37" s="65"/>
      <c r="C37" s="66">
        <f>SUM(C35:C36)</f>
        <v>2267955.39</v>
      </c>
      <c r="D37" s="35">
        <f>SUM(D35:D36)</f>
        <v>1</v>
      </c>
      <c r="E37" s="34">
        <f>SUM(E35:E36)</f>
        <v>591</v>
      </c>
      <c r="F37" s="67">
        <f>SUM(F35:F36)</f>
        <v>1</v>
      </c>
      <c r="G37" s="34"/>
      <c r="H37" s="34"/>
      <c r="I37" s="35"/>
      <c r="J37" s="34"/>
      <c r="K37" s="36"/>
    </row>
    <row r="38" spans="1:13" x14ac:dyDescent="0.2">
      <c r="A38" s="51">
        <v>12</v>
      </c>
      <c r="B38" s="13" t="s">
        <v>13</v>
      </c>
      <c r="C38" s="68">
        <v>2207227.04</v>
      </c>
      <c r="D38" s="69">
        <v>0.96440000000000003</v>
      </c>
      <c r="E38" s="24">
        <v>707</v>
      </c>
      <c r="F38" s="70">
        <f>E38/E40</f>
        <v>0.95283018867924529</v>
      </c>
      <c r="G38" s="24"/>
      <c r="H38" s="24"/>
      <c r="I38" s="25"/>
      <c r="J38" s="24"/>
      <c r="K38" s="26"/>
    </row>
    <row r="39" spans="1:13" x14ac:dyDescent="0.2">
      <c r="A39" s="51">
        <v>12</v>
      </c>
      <c r="B39" s="13" t="s">
        <v>14</v>
      </c>
      <c r="C39" s="68">
        <v>81445.259999999995</v>
      </c>
      <c r="D39" s="69">
        <v>3.56E-2</v>
      </c>
      <c r="E39" s="24">
        <v>35</v>
      </c>
      <c r="F39" s="70">
        <f>E39/E40</f>
        <v>4.716981132075472E-2</v>
      </c>
      <c r="G39" s="24"/>
      <c r="H39" s="24"/>
      <c r="I39" s="25"/>
      <c r="J39" s="24"/>
      <c r="K39" s="26"/>
    </row>
    <row r="40" spans="1:13" x14ac:dyDescent="0.2">
      <c r="A40" s="65"/>
      <c r="B40" s="65"/>
      <c r="C40" s="66">
        <f>SUM(C38:C39)</f>
        <v>2288672.2999999998</v>
      </c>
      <c r="D40" s="35">
        <f>SUM(D38:D39)</f>
        <v>1</v>
      </c>
      <c r="E40" s="34">
        <f>SUM(E38:E39)</f>
        <v>742</v>
      </c>
      <c r="F40" s="67">
        <f>SUM(F38:F39)</f>
        <v>1</v>
      </c>
      <c r="G40" s="71"/>
      <c r="H40" s="71"/>
      <c r="I40" s="71"/>
      <c r="J40" s="71"/>
      <c r="K40" s="72"/>
    </row>
    <row r="41" spans="1:13" x14ac:dyDescent="0.2">
      <c r="A41" s="73" t="s">
        <v>19</v>
      </c>
      <c r="B41" s="42" t="s">
        <v>16</v>
      </c>
      <c r="C41" s="43">
        <f>C34+C37+C40</f>
        <v>7845343.1900000004</v>
      </c>
      <c r="D41" s="44">
        <v>1</v>
      </c>
      <c r="E41" s="45">
        <f>E34+E37+E40</f>
        <v>2204</v>
      </c>
      <c r="F41" s="74">
        <v>1</v>
      </c>
      <c r="G41" s="107">
        <f>E34+E37+E40</f>
        <v>2204</v>
      </c>
      <c r="H41" s="107">
        <f>E32+E35+E38</f>
        <v>1964</v>
      </c>
      <c r="I41" s="108">
        <f>H41/G41</f>
        <v>0.89110707803992739</v>
      </c>
      <c r="J41" s="107">
        <f>E33+E36+E39</f>
        <v>240</v>
      </c>
      <c r="K41" s="109">
        <f>J41/G41</f>
        <v>0.10889292196007259</v>
      </c>
      <c r="L41" s="110">
        <v>18228.54</v>
      </c>
      <c r="M41" s="110">
        <v>0</v>
      </c>
    </row>
    <row r="42" spans="1:13" x14ac:dyDescent="0.2">
      <c r="F42" s="78"/>
      <c r="K42" s="111"/>
    </row>
    <row r="43" spans="1:13" ht="12" thickBot="1" x14ac:dyDescent="0.25">
      <c r="C43" s="79">
        <f>C11+C21+C31+C41</f>
        <v>24563354.939999998</v>
      </c>
      <c r="D43" s="80"/>
      <c r="E43" s="80">
        <f>E11+E21+E31+E41</f>
        <v>7932</v>
      </c>
      <c r="F43" s="81" t="s">
        <v>20</v>
      </c>
      <c r="G43" s="112">
        <f>SUM(G11:G41)</f>
        <v>7932</v>
      </c>
      <c r="H43" s="112">
        <f>SUM(H11:H41)</f>
        <v>7071</v>
      </c>
      <c r="I43" s="113">
        <f>((I11+I21+I31+I41)/4)</f>
        <v>0.88988639793100077</v>
      </c>
      <c r="J43" s="112">
        <f>SUM(J11:J41)</f>
        <v>861</v>
      </c>
      <c r="K43" s="114">
        <f>((K11+K21+K31+K41)/4)</f>
        <v>0.11011360206899914</v>
      </c>
      <c r="L43" s="115">
        <f>SUM(L2:L41)</f>
        <v>57810.445896575344</v>
      </c>
      <c r="M43" s="115">
        <f>SUM(M2:M41)</f>
        <v>0</v>
      </c>
    </row>
    <row r="44" spans="1:13" s="90" customFormat="1" ht="12" thickTop="1" x14ac:dyDescent="0.2">
      <c r="C44" s="91">
        <f>C3+C6+C9+C13+C16+C19+C23+C26+C29+C33+C36+C39</f>
        <v>2665577.63</v>
      </c>
      <c r="D44" s="92"/>
      <c r="E44" s="92">
        <f>E3+E6+E9+E13+E16+E19+E23+E26+E29+E33+E36+E39</f>
        <v>861</v>
      </c>
      <c r="F44" s="92"/>
      <c r="G44" s="92"/>
      <c r="H44" s="92"/>
      <c r="I44" s="93"/>
      <c r="J44" s="92"/>
      <c r="K44" s="93"/>
      <c r="L44" s="94"/>
      <c r="M44" s="94"/>
    </row>
    <row r="46" spans="1:13" x14ac:dyDescent="0.2">
      <c r="A46" s="27" t="s">
        <v>25</v>
      </c>
    </row>
    <row r="47" spans="1:13" x14ac:dyDescent="0.2">
      <c r="A47" s="27" t="s">
        <v>26</v>
      </c>
    </row>
  </sheetData>
  <pageMargins left="0.31496062992125984" right="0.31496062992125984" top="0.35433070866141736" bottom="0.35433070866141736" header="0.11811023622047245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2019.20</vt:lpstr>
      <vt:lpstr>2018.19</vt:lpstr>
    </vt:vector>
  </TitlesOfParts>
  <Company>North Norfolk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Caz Williams</dc:creator>
  <cp:lastModifiedBy>Jenny Carroll</cp:lastModifiedBy>
  <dcterms:created xsi:type="dcterms:W3CDTF">2020-10-02T13:35:48Z</dcterms:created>
  <dcterms:modified xsi:type="dcterms:W3CDTF">2020-10-13T08:31:08Z</dcterms:modified>
</cp:coreProperties>
</file>